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-ccoronado\Documents\1 - Transparencia\Presupuesto\b. Ejecucion del presupuesto\2022\"/>
    </mc:Choice>
  </mc:AlternateContent>
  <xr:revisionPtr revIDLastSave="0" documentId="8_{61E84BB4-B2F9-4A11-A137-4F544EE0E7EC}" xr6:coauthVersionLast="47" xr6:coauthVersionMax="47" xr10:uidLastSave="{00000000-0000-0000-0000-000000000000}"/>
  <bookViews>
    <workbookView xWindow="20370" yWindow="-120" windowWidth="29040" windowHeight="15840" activeTab="1" xr2:uid="{00000000-000D-0000-FFFF-FFFF00000000}"/>
  </bookViews>
  <sheets>
    <sheet name="P1 Presupuesto Aprobado" sheetId="1" r:id="rId1"/>
    <sheet name="P2 Presupuesto Aprobado-Ejec " sheetId="2" r:id="rId2"/>
    <sheet name="P3 Ejecucion " sheetId="3" r:id="rId3"/>
  </sheets>
  <definedNames>
    <definedName name="Print_Area" localSheetId="1">'P2 Presupuesto Aprobado-Ejec '!$C$1:$R$97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3" i="2" l="1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12" i="2"/>
  <c r="D85" i="1"/>
  <c r="G36" i="3"/>
  <c r="F36" i="3"/>
  <c r="F34" i="3"/>
  <c r="G30" i="3"/>
  <c r="F30" i="3"/>
  <c r="E29" i="3"/>
  <c r="G28" i="3"/>
  <c r="G27" i="3"/>
  <c r="F27" i="3"/>
  <c r="E27" i="3"/>
  <c r="G26" i="3"/>
  <c r="F26" i="3"/>
  <c r="G25" i="3"/>
  <c r="F25" i="3"/>
  <c r="E25" i="3"/>
  <c r="E17" i="3" s="1"/>
  <c r="G24" i="3"/>
  <c r="F24" i="3"/>
  <c r="E24" i="3"/>
  <c r="E23" i="3"/>
  <c r="G18" i="3"/>
  <c r="F18" i="3"/>
  <c r="E18" i="3"/>
  <c r="D18" i="3"/>
  <c r="D17" i="3" s="1"/>
  <c r="G17" i="3"/>
  <c r="F17" i="3"/>
  <c r="G16" i="3"/>
  <c r="F16" i="3"/>
  <c r="E16" i="3"/>
  <c r="D16" i="3"/>
  <c r="G12" i="3"/>
  <c r="G11" i="3" s="1"/>
  <c r="G10" i="3" s="1"/>
  <c r="F12" i="3"/>
  <c r="F11" i="3" s="1"/>
  <c r="F10" i="3" s="1"/>
  <c r="E12" i="3"/>
  <c r="E11" i="3" s="1"/>
  <c r="E10" i="3" s="1"/>
  <c r="D12" i="3"/>
  <c r="D11" i="3"/>
  <c r="F13" i="2"/>
  <c r="G30" i="2"/>
  <c r="G28" i="2" s="1"/>
  <c r="G18" i="2"/>
  <c r="G26" i="2"/>
  <c r="G25" i="2"/>
  <c r="G24" i="2"/>
  <c r="G19" i="2"/>
  <c r="G17" i="2"/>
  <c r="G13" i="2"/>
  <c r="G12" i="2" s="1"/>
  <c r="G11" i="2" s="1"/>
  <c r="F18" i="2"/>
  <c r="F19" i="2"/>
  <c r="F17" i="2"/>
  <c r="D12" i="2"/>
  <c r="D18" i="2"/>
  <c r="D28" i="2"/>
  <c r="D54" i="2"/>
  <c r="D85" i="2" s="1"/>
  <c r="D12" i="1"/>
  <c r="D18" i="1"/>
  <c r="D28" i="1"/>
  <c r="D54" i="1"/>
  <c r="D10" i="3" l="1"/>
  <c r="F12" i="2"/>
  <c r="F11" i="2" s="1"/>
</calcChain>
</file>

<file path=xl/sharedStrings.xml><?xml version="1.0" encoding="utf-8"?>
<sst xmlns="http://schemas.openxmlformats.org/spreadsheetml/2006/main" count="278" uniqueCount="106">
  <si>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</si>
  <si>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</si>
  <si>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</si>
  <si>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</si>
  <si>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</si>
  <si>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</si>
  <si>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</si>
  <si>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</si>
  <si>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</si>
  <si>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</si>
  <si>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</si>
  <si>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</si>
  <si>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</si>
  <si>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</si>
  <si>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</si>
  <si>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</si>
  <si>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</si>
  <si>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</si>
  <si>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</si>
  <si>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</si>
  <si>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</si>
  <si>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</si>
  <si>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</si>
  <si>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</si>
  <si>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</si>
  <si>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</si>
  <si>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</si>
  <si>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</si>
  <si>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</si>
  <si>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</si>
  <si>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</si>
  <si>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</si>
  <si>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</si>
  <si>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</si>
  <si>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</si>
  <si>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</si>
  <si>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</si>
  <si>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</si>
  <si>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</si>
  <si>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</si>
  <si>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</si>
  <si>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</si>
  <si>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</si>
  <si>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</si>
  <si>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</si>
  <si>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</si>
  <si>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</si>
  <si>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</si>
  <si>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</si>
  <si>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</si>
  <si>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</si>
  <si>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</si>
  <si>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</si>
  <si>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</si>
  <si>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</si>
  <si>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</si>
  <si>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</si>
  <si>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</si>
  <si>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</si>
  <si>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</si>
  <si>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</si>
  <si>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</si>
  <si>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</si>
  <si>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</si>
  <si>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</si>
  <si>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general</t>
  </si>
  <si>
    <t>DETALLE</t>
  </si>
  <si>
    <t xml:space="preserve">Nombre de la institución 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</si>
  <si>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</si>
  <si>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</si>
  <si>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</si>
  <si>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</si>
  <si>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</si>
  <si>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</si>
  <si>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</si>
  <si>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</si>
  <si>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</si>
  <si>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{Ministerio al que está adscrito (si aplica)}</t>
  </si>
  <si>
    <t xml:space="preserve">Presupuesto de Gasto y Aplicaciones financieras </t>
  </si>
  <si>
    <t>En RD$</t>
  </si>
  <si>
    <t xml:space="preserve">Total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</si>
  <si>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</si>
  <si>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</si>
  <si>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</si>
  <si>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</si>
  <si>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</si>
  <si>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</si>
  <si>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</si>
  <si>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</si>
  <si>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</si>
  <si>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</si>
  <si>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</si>
  <si>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</si>
  <si>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Gasto devengado </t>
  </si>
  <si>
    <t xml:space="preserve">Ejecución de Gasto y Aplicaciones financieras </t>
  </si>
  <si>
    <t>Presupuesto Modificado</t>
  </si>
  <si>
    <t>Presupuesto Aprobado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</si>
  <si>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</si>
  <si>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</si>
  <si>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</si>
  <si>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Año {2022}</t>
  </si>
  <si>
    <t>{ INDUSTRIA, COMERCIO y MIPYMES (MIC)}</t>
  </si>
  <si>
    <t>COMISIÓN REGULADORA DE PRÁCTICAS DESLEALES EN EL COMERCIO Y SOBRE MEDIDAS DE SALVAGUARDIAS (CDC)</t>
  </si>
  <si>
    <t>Año 2022</t>
  </si>
  <si>
    <t>Gabriela Calderón</t>
  </si>
  <si>
    <t>Encargada Departamento Administrativo y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</si>
</sst>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_);_(* \(#,##0.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/>
    <xf numFmtId="0" fontId="3" fillId="0" borderId="0" xfId="0" applyFont="1" applyAlignment="1">
      <alignment horizontal="left" indent="1"/>
    </xf>
    <xf numFmtId="164" fontId="3" fillId="0" borderId="0" xfId="0" applyNumberFormat="1" applyFont="1"/>
    <xf numFmtId="0" fontId="0" fillId="0" borderId="0" xfId="0" applyAlignment="1">
      <alignment horizontal="left" indent="2"/>
    </xf>
    <xf numFmtId="164" fontId="0" fillId="0" borderId="0" xfId="0" applyNumberFormat="1"/>
    <xf numFmtId="0" fontId="2" fillId="2" borderId="3" xfId="0" applyFont="1" applyFill="1" applyBorder="1" applyAlignment="1">
      <alignment horizontal="left" vertical="center"/>
    </xf>
    <xf numFmtId="0" fontId="0" fillId="3" borderId="0" xfId="0" applyFill="1"/>
    <xf numFmtId="164" fontId="3" fillId="2" borderId="2" xfId="0" applyNumberFormat="1" applyFont="1" applyFill="1" applyBorder="1"/>
    <xf numFmtId="0" fontId="2" fillId="2" borderId="2" xfId="0" applyFont="1" applyFill="1" applyBorder="1" applyAlignment="1">
      <alignment vertical="center"/>
    </xf>
    <xf numFmtId="0" fontId="4" fillId="0" borderId="0" xfId="0" applyFont="1" applyAlignment="1">
      <alignment vertical="center" wrapText="1" readingOrder="1"/>
    </xf>
    <xf numFmtId="0" fontId="5" fillId="0" borderId="0" xfId="0" applyFont="1" applyAlignment="1">
      <alignment vertical="top" wrapText="1" readingOrder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4" borderId="3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0" fillId="0" borderId="10" xfId="0" applyBorder="1"/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top" wrapText="1" readingOrder="1"/>
    </xf>
    <xf numFmtId="0" fontId="6" fillId="0" borderId="0" xfId="0" applyFont="1" applyBorder="1" applyAlignment="1">
      <alignment vertical="center"/>
    </xf>
    <xf numFmtId="0" fontId="5" fillId="0" borderId="0" xfId="0" applyFont="1" applyBorder="1" applyAlignment="1">
      <alignment vertical="top" wrapText="1" readingOrder="1"/>
    </xf>
    <xf numFmtId="0" fontId="4" fillId="0" borderId="0" xfId="0" applyFont="1" applyBorder="1" applyAlignment="1">
      <alignment vertical="center" wrapText="1" readingOrder="1"/>
    </xf>
    <xf numFmtId="0" fontId="3" fillId="0" borderId="12" xfId="0" applyFont="1" applyBorder="1" applyAlignment="1">
      <alignment wrapText="1"/>
    </xf>
    <xf numFmtId="0" fontId="0" fillId="0" borderId="12" xfId="0" applyBorder="1" applyAlignment="1">
      <alignment wrapText="1"/>
    </xf>
    <xf numFmtId="0" fontId="0" fillId="0" borderId="12" xfId="0" applyBorder="1" applyAlignment="1">
      <alignment vertical="center"/>
    </xf>
    <xf numFmtId="43" fontId="0" fillId="0" borderId="0" xfId="1" applyFont="1"/>
    <xf numFmtId="0" fontId="3" fillId="0" borderId="0" xfId="0" applyFont="1"/>
    <xf numFmtId="43" fontId="3" fillId="0" borderId="0" xfId="1" applyFont="1"/>
    <xf numFmtId="43" fontId="3" fillId="0" borderId="0" xfId="0" applyNumberFormat="1" applyFont="1"/>
    <xf numFmtId="43" fontId="0" fillId="0" borderId="7" xfId="1" applyFont="1" applyBorder="1"/>
    <xf numFmtId="43" fontId="0" fillId="0" borderId="0" xfId="1" applyFont="1" applyFill="1" applyBorder="1"/>
    <xf numFmtId="43" fontId="0" fillId="0" borderId="0" xfId="0" applyNumberFormat="1"/>
    <xf numFmtId="0" fontId="5" fillId="0" borderId="5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4" fillId="0" borderId="5" xfId="0" applyFont="1" applyBorder="1" applyAlignment="1">
      <alignment horizontal="center" vertical="center" wrapText="1" readingOrder="1"/>
    </xf>
    <xf numFmtId="0" fontId="4" fillId="0" borderId="0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2" borderId="3" xfId="0" applyFont="1" applyFill="1" applyBorder="1" applyAlignment="1">
      <alignment horizontal="left" vertical="center"/>
    </xf>
    <xf numFmtId="43" fontId="2" fillId="2" borderId="3" xfId="1" applyFont="1" applyFill="1" applyBorder="1" applyAlignment="1">
      <alignment horizontal="center" vertical="center" wrapText="1"/>
    </xf>
    <xf numFmtId="43" fontId="2" fillId="2" borderId="4" xfId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3" fontId="8" fillId="0" borderId="13" xfId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2" fillId="4" borderId="11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3</xdr:row>
      <xdr:rowOff>247649</xdr:rowOff>
    </xdr:from>
    <xdr:to>
      <xdr:col>4</xdr:col>
      <xdr:colOff>1104901</xdr:colOff>
      <xdr:row>7</xdr:row>
      <xdr:rowOff>57149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105900" y="990599"/>
          <a:ext cx="1752601" cy="676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</a:p>
      </xdr:txBody>
    </xdr:sp>
    <xdr:clientData/>
  </xdr:twoCellAnchor>
  <xdr:twoCellAnchor>
    <xdr:from>
      <xdr:col>2</xdr:col>
      <xdr:colOff>9525</xdr:colOff>
      <xdr:row>3</xdr:row>
      <xdr:rowOff>257175</xdr:rowOff>
    </xdr:from>
    <xdr:to>
      <xdr:col>2</xdr:col>
      <xdr:colOff>1685925</xdr:colOff>
      <xdr:row>7</xdr:row>
      <xdr:rowOff>95250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533525" y="1000125"/>
          <a:ext cx="167640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  <xdr:twoCellAnchor editAs="oneCell">
    <xdr:from>
      <xdr:col>1</xdr:col>
      <xdr:colOff>438149</xdr:colOff>
      <xdr:row>3</xdr:row>
      <xdr:rowOff>209550</xdr:rowOff>
    </xdr:from>
    <xdr:to>
      <xdr:col>2</xdr:col>
      <xdr:colOff>1727199</xdr:colOff>
      <xdr:row>7</xdr:row>
      <xdr:rowOff>152400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3738" r="77577" b="75430"/>
        <a:stretch/>
      </xdr:blipFill>
      <xdr:spPr bwMode="auto">
        <a:xfrm>
          <a:off x="1200149" y="952500"/>
          <a:ext cx="2047875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495300</xdr:colOff>
      <xdr:row>3</xdr:row>
      <xdr:rowOff>238125</xdr:rowOff>
    </xdr:from>
    <xdr:to>
      <xdr:col>5</xdr:col>
      <xdr:colOff>28575</xdr:colOff>
      <xdr:row>7</xdr:row>
      <xdr:rowOff>123825</xdr:rowOff>
    </xdr:to>
    <xdr:pic>
      <xdr:nvPicPr>
        <xdr:cNvPr id="7" name="Imagen 1" descr="cid:image002.png@01D3A02A.6E55222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981075"/>
          <a:ext cx="1819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457200</xdr:colOff>
      <xdr:row>0</xdr:row>
      <xdr:rowOff>152400</xdr:rowOff>
    </xdr:from>
    <xdr:to>
      <xdr:col>17</xdr:col>
      <xdr:colOff>885825</xdr:colOff>
      <xdr:row>7</xdr:row>
      <xdr:rowOff>109978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3FCF36A-83BA-25BD-FA4B-C0434C93B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7475" y="152400"/>
          <a:ext cx="2714625" cy="1567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0</xdr:row>
      <xdr:rowOff>0</xdr:rowOff>
    </xdr:from>
    <xdr:to>
      <xdr:col>2</xdr:col>
      <xdr:colOff>1752600</xdr:colOff>
      <xdr:row>7</xdr:row>
      <xdr:rowOff>102861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B899F1E-2812-4C61-FBC7-7B22166BE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0"/>
          <a:ext cx="1704975" cy="1712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647701</xdr:colOff>
      <xdr:row>2</xdr:row>
      <xdr:rowOff>171450</xdr:rowOff>
    </xdr:from>
    <xdr:to>
      <xdr:col>15</xdr:col>
      <xdr:colOff>628650</xdr:colOff>
      <xdr:row>5</xdr:row>
      <xdr:rowOff>38100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6192501" y="552450"/>
          <a:ext cx="1762124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</a:p>
      </xdr:txBody>
    </xdr:sp>
    <xdr:clientData/>
  </xdr:twoCellAnchor>
  <xdr:twoCellAnchor>
    <xdr:from>
      <xdr:col>2</xdr:col>
      <xdr:colOff>19050</xdr:colOff>
      <xdr:row>2</xdr:row>
      <xdr:rowOff>219075</xdr:rowOff>
    </xdr:from>
    <xdr:to>
      <xdr:col>2</xdr:col>
      <xdr:colOff>1657349</xdr:colOff>
      <xdr:row>5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543050" y="600075"/>
          <a:ext cx="1638299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P93"/>
  <sheetViews>
    <sheetView showGridLines="0" topLeftCell="A70" workbookViewId="0">
      <selection activeCell="E79" sqref="E79"/>
    </sheetView>
  </sheetViews>
  <sheetFormatPr baseColWidth="10" defaultColWidth="11.42578125" defaultRowHeight="15" x14ac:dyDescent="0.25"/>
  <cols>
    <col min="3" max="3" width="105.85546875" customWidth="1"/>
    <col min="4" max="4" width="17.5703125" customWidth="1"/>
    <col min="5" max="5" width="16.7109375" customWidth="1"/>
  </cols>
  <sheetData>
    <row r="3" spans="2:16" ht="28.5" customHeight="1" x14ac:dyDescent="0.25">
      <c r="C3" s="37" t="s">
        <v>101</v>
      </c>
      <c r="D3" s="38"/>
      <c r="E3" s="38"/>
      <c r="F3" s="24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1" customHeight="1" x14ac:dyDescent="0.25">
      <c r="C4" s="35" t="s">
        <v>102</v>
      </c>
      <c r="D4" s="36"/>
      <c r="E4" s="36"/>
      <c r="F4" s="23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spans="2:16" ht="19.5" customHeight="1" x14ac:dyDescent="0.25">
      <c r="C5" s="44" t="s">
        <v>100</v>
      </c>
      <c r="D5" s="45"/>
      <c r="E5" s="45"/>
      <c r="F5" s="22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2:16" ht="15.75" customHeight="1" x14ac:dyDescent="0.25">
      <c r="C6" s="39" t="s">
        <v>78</v>
      </c>
      <c r="D6" s="40"/>
      <c r="E6" s="40"/>
      <c r="F6" s="21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2:16" ht="15.75" customHeight="1" x14ac:dyDescent="0.25">
      <c r="B7" s="15"/>
      <c r="C7" s="39" t="s">
        <v>79</v>
      </c>
      <c r="D7" s="40"/>
      <c r="E7" s="40"/>
      <c r="F7" s="15"/>
      <c r="G7" s="14"/>
      <c r="H7" s="14"/>
      <c r="I7" s="14"/>
      <c r="J7" s="14"/>
      <c r="K7" s="14"/>
      <c r="L7" s="14"/>
      <c r="M7" s="14"/>
      <c r="N7" s="14"/>
      <c r="O7" s="14"/>
      <c r="P7" s="14"/>
    </row>
    <row r="9" spans="2:16" ht="15" customHeight="1" x14ac:dyDescent="0.25">
      <c r="C9" s="41" t="s">
        <v>66</v>
      </c>
      <c r="D9" s="42" t="s">
        <v>96</v>
      </c>
      <c r="E9" s="42" t="s">
        <v>95</v>
      </c>
      <c r="F9" s="8"/>
    </row>
    <row r="10" spans="2:16" ht="23.25" customHeight="1" x14ac:dyDescent="0.25">
      <c r="C10" s="41"/>
      <c r="D10" s="43"/>
      <c r="E10" s="43"/>
      <c r="F10" s="8"/>
    </row>
    <row r="11" spans="2:16" x14ac:dyDescent="0.25">
      <c r="C11" s="1" t="s">
        <v>0</v>
      </c>
      <c r="D11" s="2"/>
      <c r="E11" s="2"/>
      <c r="F11" s="8"/>
    </row>
    <row r="12" spans="2:16" x14ac:dyDescent="0.25">
      <c r="C12" s="3" t="s">
        <v>1</v>
      </c>
      <c r="D12" s="4">
        <f>+D13+D14+D15+D16+D17</f>
        <v>47042420</v>
      </c>
      <c r="F12" s="8"/>
    </row>
    <row r="13" spans="2:16" x14ac:dyDescent="0.25">
      <c r="C13" s="5" t="s">
        <v>2</v>
      </c>
      <c r="D13" s="6">
        <v>37365729</v>
      </c>
      <c r="F13" s="8"/>
    </row>
    <row r="14" spans="2:16" x14ac:dyDescent="0.25">
      <c r="C14" s="5" t="s">
        <v>3</v>
      </c>
      <c r="D14" s="6">
        <v>5362700</v>
      </c>
      <c r="F14" s="8"/>
    </row>
    <row r="15" spans="2:16" x14ac:dyDescent="0.25">
      <c r="C15" s="5" t="s">
        <v>4</v>
      </c>
      <c r="D15" s="6">
        <v>50000</v>
      </c>
      <c r="F15" s="8"/>
    </row>
    <row r="16" spans="2:16" x14ac:dyDescent="0.25">
      <c r="C16" s="5" t="s">
        <v>5</v>
      </c>
      <c r="D16" s="6">
        <v>40000</v>
      </c>
      <c r="F16" s="8"/>
    </row>
    <row r="17" spans="3:6" x14ac:dyDescent="0.25">
      <c r="C17" s="5" t="s">
        <v>6</v>
      </c>
      <c r="D17" s="6">
        <v>4223991</v>
      </c>
      <c r="F17" s="8"/>
    </row>
    <row r="18" spans="3:6" x14ac:dyDescent="0.25">
      <c r="C18" s="3" t="s">
        <v>7</v>
      </c>
      <c r="D18" s="4">
        <f>+D19+D20+D21+D22+D23+D24+D25+D26+D27</f>
        <v>18790978</v>
      </c>
      <c r="F18" s="8"/>
    </row>
    <row r="19" spans="3:6" x14ac:dyDescent="0.25">
      <c r="C19" s="5" t="s">
        <v>8</v>
      </c>
      <c r="D19" s="6">
        <v>2035044</v>
      </c>
      <c r="F19" s="8"/>
    </row>
    <row r="20" spans="3:6" x14ac:dyDescent="0.25">
      <c r="C20" s="5" t="s">
        <v>9</v>
      </c>
      <c r="D20" s="6">
        <v>960000</v>
      </c>
      <c r="F20" s="8"/>
    </row>
    <row r="21" spans="3:6" x14ac:dyDescent="0.25">
      <c r="C21" s="5" t="s">
        <v>10</v>
      </c>
      <c r="D21" s="6">
        <v>774320</v>
      </c>
      <c r="F21" s="8"/>
    </row>
    <row r="22" spans="3:6" x14ac:dyDescent="0.25">
      <c r="C22" s="5" t="s">
        <v>11</v>
      </c>
      <c r="D22" s="6">
        <v>725000</v>
      </c>
      <c r="F22" s="8"/>
    </row>
    <row r="23" spans="3:6" x14ac:dyDescent="0.25">
      <c r="C23" s="5" t="s">
        <v>12</v>
      </c>
      <c r="D23" s="6">
        <v>6860000</v>
      </c>
    </row>
    <row r="24" spans="3:6" x14ac:dyDescent="0.25">
      <c r="C24" s="5" t="s">
        <v>13</v>
      </c>
      <c r="D24" s="6">
        <v>2681614</v>
      </c>
    </row>
    <row r="25" spans="3:6" x14ac:dyDescent="0.25">
      <c r="C25" s="5" t="s">
        <v>14</v>
      </c>
      <c r="D25" s="6">
        <v>359000</v>
      </c>
    </row>
    <row r="26" spans="3:6" x14ac:dyDescent="0.25">
      <c r="C26" s="5" t="s">
        <v>15</v>
      </c>
      <c r="D26" s="6">
        <v>2454000</v>
      </c>
    </row>
    <row r="27" spans="3:6" x14ac:dyDescent="0.25">
      <c r="C27" s="5" t="s">
        <v>16</v>
      </c>
      <c r="D27" s="6">
        <v>1942000</v>
      </c>
    </row>
    <row r="28" spans="3:6" x14ac:dyDescent="0.25">
      <c r="C28" s="3" t="s">
        <v>17</v>
      </c>
      <c r="D28" s="4">
        <f>+D29+D30+D31+D32+D33+D34+D35+D37</f>
        <v>3600740</v>
      </c>
    </row>
    <row r="29" spans="3:6" x14ac:dyDescent="0.25">
      <c r="C29" s="5" t="s">
        <v>18</v>
      </c>
      <c r="D29" s="6">
        <v>226930</v>
      </c>
    </row>
    <row r="30" spans="3:6" x14ac:dyDescent="0.25">
      <c r="C30" s="5" t="s">
        <v>19</v>
      </c>
      <c r="D30" s="6">
        <v>78500</v>
      </c>
    </row>
    <row r="31" spans="3:6" x14ac:dyDescent="0.25">
      <c r="C31" s="5" t="s">
        <v>20</v>
      </c>
      <c r="D31" s="6">
        <v>501520</v>
      </c>
    </row>
    <row r="32" spans="3:6" x14ac:dyDescent="0.25">
      <c r="C32" s="5" t="s">
        <v>21</v>
      </c>
      <c r="D32" s="6">
        <v>6000</v>
      </c>
    </row>
    <row r="33" spans="3:4" x14ac:dyDescent="0.25">
      <c r="C33" s="5" t="s">
        <v>22</v>
      </c>
      <c r="D33" s="6">
        <v>49000</v>
      </c>
    </row>
    <row r="34" spans="3:4" x14ac:dyDescent="0.25">
      <c r="C34" s="5" t="s">
        <v>23</v>
      </c>
      <c r="D34" s="6">
        <v>19420</v>
      </c>
    </row>
    <row r="35" spans="3:4" x14ac:dyDescent="0.25">
      <c r="C35" s="5" t="s">
        <v>24</v>
      </c>
      <c r="D35" s="6">
        <v>1865000</v>
      </c>
    </row>
    <row r="36" spans="3:4" x14ac:dyDescent="0.25">
      <c r="C36" s="5" t="s">
        <v>25</v>
      </c>
      <c r="D36" s="6"/>
    </row>
    <row r="37" spans="3:4" x14ac:dyDescent="0.25">
      <c r="C37" s="5" t="s">
        <v>26</v>
      </c>
      <c r="D37" s="6">
        <v>854370</v>
      </c>
    </row>
    <row r="38" spans="3:4" x14ac:dyDescent="0.25">
      <c r="C38" s="3" t="s">
        <v>27</v>
      </c>
      <c r="D38" s="4"/>
    </row>
    <row r="39" spans="3:4" x14ac:dyDescent="0.25">
      <c r="C39" s="5" t="s">
        <v>28</v>
      </c>
      <c r="D39" s="6"/>
    </row>
    <row r="40" spans="3:4" x14ac:dyDescent="0.25">
      <c r="C40" s="5" t="s">
        <v>29</v>
      </c>
      <c r="D40" s="6"/>
    </row>
    <row r="41" spans="3:4" x14ac:dyDescent="0.25">
      <c r="C41" s="5" t="s">
        <v>30</v>
      </c>
      <c r="D41" s="6"/>
    </row>
    <row r="42" spans="3:4" x14ac:dyDescent="0.25">
      <c r="C42" s="5" t="s">
        <v>31</v>
      </c>
      <c r="D42" s="6"/>
    </row>
    <row r="43" spans="3:4" x14ac:dyDescent="0.25">
      <c r="C43" s="5" t="s">
        <v>32</v>
      </c>
      <c r="D43" s="6"/>
    </row>
    <row r="44" spans="3:4" x14ac:dyDescent="0.25">
      <c r="C44" s="5" t="s">
        <v>33</v>
      </c>
      <c r="D44" s="6"/>
    </row>
    <row r="45" spans="3:4" x14ac:dyDescent="0.25">
      <c r="C45" s="5" t="s">
        <v>34</v>
      </c>
      <c r="D45" s="6"/>
    </row>
    <row r="46" spans="3:4" x14ac:dyDescent="0.25">
      <c r="C46" s="5" t="s">
        <v>35</v>
      </c>
      <c r="D46" s="6"/>
    </row>
    <row r="47" spans="3:4" x14ac:dyDescent="0.25">
      <c r="C47" s="3" t="s">
        <v>36</v>
      </c>
      <c r="D47" s="4"/>
    </row>
    <row r="48" spans="3:4" x14ac:dyDescent="0.25">
      <c r="C48" s="5" t="s">
        <v>37</v>
      </c>
      <c r="D48" s="6"/>
    </row>
    <row r="49" spans="3:4" x14ac:dyDescent="0.25">
      <c r="C49" s="5" t="s">
        <v>38</v>
      </c>
      <c r="D49" s="6"/>
    </row>
    <row r="50" spans="3:4" x14ac:dyDescent="0.25">
      <c r="C50" s="5" t="s">
        <v>39</v>
      </c>
      <c r="D50" s="6"/>
    </row>
    <row r="51" spans="3:4" x14ac:dyDescent="0.25">
      <c r="C51" s="5" t="s">
        <v>40</v>
      </c>
      <c r="D51" s="6"/>
    </row>
    <row r="52" spans="3:4" x14ac:dyDescent="0.25">
      <c r="C52" s="5" t="s">
        <v>41</v>
      </c>
      <c r="D52" s="6"/>
    </row>
    <row r="53" spans="3:4" x14ac:dyDescent="0.25">
      <c r="C53" s="5" t="s">
        <v>42</v>
      </c>
      <c r="D53" s="6"/>
    </row>
    <row r="54" spans="3:4" x14ac:dyDescent="0.25">
      <c r="C54" s="3" t="s">
        <v>43</v>
      </c>
      <c r="D54" s="4">
        <f>+D55+D59</f>
        <v>767241</v>
      </c>
    </row>
    <row r="55" spans="3:4" x14ac:dyDescent="0.25">
      <c r="C55" s="5" t="s">
        <v>44</v>
      </c>
      <c r="D55" s="6">
        <v>417241</v>
      </c>
    </row>
    <row r="56" spans="3:4" x14ac:dyDescent="0.25">
      <c r="C56" s="5" t="s">
        <v>45</v>
      </c>
      <c r="D56" s="6"/>
    </row>
    <row r="57" spans="3:4" x14ac:dyDescent="0.25">
      <c r="C57" s="5" t="s">
        <v>46</v>
      </c>
      <c r="D57" s="6"/>
    </row>
    <row r="58" spans="3:4" x14ac:dyDescent="0.25">
      <c r="C58" s="5" t="s">
        <v>47</v>
      </c>
      <c r="D58" s="6"/>
    </row>
    <row r="59" spans="3:4" x14ac:dyDescent="0.25">
      <c r="C59" s="5" t="s">
        <v>48</v>
      </c>
      <c r="D59" s="6">
        <v>350000</v>
      </c>
    </row>
    <row r="60" spans="3:4" x14ac:dyDescent="0.25">
      <c r="C60" s="5" t="s">
        <v>49</v>
      </c>
      <c r="D60" s="6"/>
    </row>
    <row r="61" spans="3:4" x14ac:dyDescent="0.25">
      <c r="C61" s="5" t="s">
        <v>50</v>
      </c>
      <c r="D61" s="6"/>
    </row>
    <row r="62" spans="3:4" x14ac:dyDescent="0.25">
      <c r="C62" s="5" t="s">
        <v>51</v>
      </c>
      <c r="D62" s="6"/>
    </row>
    <row r="63" spans="3:4" x14ac:dyDescent="0.25">
      <c r="C63" s="5" t="s">
        <v>52</v>
      </c>
      <c r="D63" s="6"/>
    </row>
    <row r="64" spans="3:4" x14ac:dyDescent="0.25">
      <c r="C64" s="3" t="s">
        <v>53</v>
      </c>
      <c r="D64" s="4"/>
    </row>
    <row r="65" spans="3:5" x14ac:dyDescent="0.25">
      <c r="C65" s="5" t="s">
        <v>54</v>
      </c>
      <c r="D65" s="6"/>
    </row>
    <row r="66" spans="3:5" x14ac:dyDescent="0.25">
      <c r="C66" s="5" t="s">
        <v>55</v>
      </c>
      <c r="D66" s="6"/>
    </row>
    <row r="67" spans="3:5" x14ac:dyDescent="0.25">
      <c r="C67" s="5" t="s">
        <v>56</v>
      </c>
      <c r="D67" s="6"/>
    </row>
    <row r="68" spans="3:5" x14ac:dyDescent="0.25">
      <c r="C68" s="5" t="s">
        <v>57</v>
      </c>
      <c r="D68" s="6"/>
    </row>
    <row r="69" spans="3:5" x14ac:dyDescent="0.25">
      <c r="C69" s="3" t="s">
        <v>58</v>
      </c>
      <c r="D69" s="4"/>
    </row>
    <row r="70" spans="3:5" x14ac:dyDescent="0.25">
      <c r="C70" s="5" t="s">
        <v>59</v>
      </c>
      <c r="D70" s="6"/>
    </row>
    <row r="71" spans="3:5" x14ac:dyDescent="0.25">
      <c r="C71" s="5" t="s">
        <v>60</v>
      </c>
      <c r="D71" s="6"/>
    </row>
    <row r="72" spans="3:5" x14ac:dyDescent="0.25">
      <c r="C72" s="3" t="s">
        <v>61</v>
      </c>
      <c r="D72" s="4"/>
    </row>
    <row r="73" spans="3:5" x14ac:dyDescent="0.25">
      <c r="C73" s="5" t="s">
        <v>62</v>
      </c>
      <c r="D73" s="6"/>
    </row>
    <row r="74" spans="3:5" x14ac:dyDescent="0.25">
      <c r="C74" s="5" t="s">
        <v>63</v>
      </c>
      <c r="D74" s="6"/>
    </row>
    <row r="75" spans="3:5" x14ac:dyDescent="0.25">
      <c r="C75" s="5" t="s">
        <v>64</v>
      </c>
      <c r="D75" s="6"/>
    </row>
    <row r="76" spans="3:5" x14ac:dyDescent="0.25">
      <c r="C76" s="1" t="s">
        <v>68</v>
      </c>
      <c r="D76" s="2"/>
      <c r="E76" s="2"/>
    </row>
    <row r="77" spans="3:5" x14ac:dyDescent="0.25">
      <c r="C77" s="3" t="s">
        <v>69</v>
      </c>
      <c r="D77" s="4"/>
    </row>
    <row r="78" spans="3:5" x14ac:dyDescent="0.25">
      <c r="C78" s="5" t="s">
        <v>70</v>
      </c>
      <c r="D78" s="6"/>
    </row>
    <row r="79" spans="3:5" x14ac:dyDescent="0.25">
      <c r="C79" s="5" t="s">
        <v>71</v>
      </c>
      <c r="D79" s="6"/>
    </row>
    <row r="80" spans="3:5" x14ac:dyDescent="0.25">
      <c r="C80" s="3" t="s">
        <v>72</v>
      </c>
      <c r="D80" s="4"/>
    </row>
    <row r="81" spans="3:5" x14ac:dyDescent="0.25">
      <c r="C81" s="5" t="s">
        <v>73</v>
      </c>
      <c r="D81" s="6"/>
    </row>
    <row r="82" spans="3:5" x14ac:dyDescent="0.25">
      <c r="C82" s="5" t="s">
        <v>74</v>
      </c>
      <c r="D82" s="6"/>
    </row>
    <row r="83" spans="3:5" x14ac:dyDescent="0.25">
      <c r="C83" s="3" t="s">
        <v>75</v>
      </c>
      <c r="D83" s="4"/>
    </row>
    <row r="84" spans="3:5" x14ac:dyDescent="0.25">
      <c r="C84" s="5" t="s">
        <v>76</v>
      </c>
      <c r="D84" s="6"/>
    </row>
    <row r="85" spans="3:5" x14ac:dyDescent="0.25">
      <c r="C85" s="10" t="s">
        <v>65</v>
      </c>
      <c r="D85" s="9">
        <f>D12+D18+D28+D54</f>
        <v>70201379</v>
      </c>
      <c r="E85" s="9"/>
    </row>
    <row r="90" spans="3:5" ht="15.75" thickBot="1" x14ac:dyDescent="0.3"/>
    <row r="91" spans="3:5" ht="26.25" customHeight="1" thickBot="1" x14ac:dyDescent="0.3">
      <c r="C91" s="27" t="s">
        <v>97</v>
      </c>
    </row>
    <row r="92" spans="3:5" ht="33.75" customHeight="1" thickBot="1" x14ac:dyDescent="0.3">
      <c r="C92" s="25" t="s">
        <v>98</v>
      </c>
    </row>
    <row r="93" spans="3:5" ht="45.75" thickBot="1" x14ac:dyDescent="0.3">
      <c r="C93" s="26" t="s">
        <v>99</v>
      </c>
    </row>
  </sheetData>
  <mergeCells count="8">
    <mergeCell ref="C4:E4"/>
    <mergeCell ref="C3:E3"/>
    <mergeCell ref="C7:E7"/>
    <mergeCell ref="C9:C10"/>
    <mergeCell ref="D9:D10"/>
    <mergeCell ref="E9:E10"/>
    <mergeCell ref="C6:E6"/>
    <mergeCell ref="C5:E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S92"/>
  <sheetViews>
    <sheetView showGridLines="0" tabSelected="1" topLeftCell="D70" workbookViewId="0">
      <selection activeCell="H11" sqref="H11:H84"/>
    </sheetView>
  </sheetViews>
  <sheetFormatPr baseColWidth="10" defaultColWidth="11.42578125" defaultRowHeight="15" x14ac:dyDescent="0.25"/>
  <cols>
    <col min="3" max="3" width="93.7109375" bestFit="1" customWidth="1"/>
    <col min="4" max="4" width="17.5703125" customWidth="1"/>
    <col min="5" max="5" width="16.7109375" customWidth="1"/>
    <col min="6" max="6" width="13.140625" customWidth="1"/>
    <col min="7" max="7" width="13.140625" bestFit="1" customWidth="1"/>
    <col min="8" max="8" width="14.140625" bestFit="1" customWidth="1"/>
    <col min="9" max="9" width="13.140625" bestFit="1" customWidth="1"/>
    <col min="18" max="18" width="14.140625" bestFit="1" customWidth="1"/>
  </cols>
  <sheetData>
    <row r="3" spans="3:19" ht="28.5" customHeight="1" x14ac:dyDescent="0.25">
      <c r="C3" s="37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3:19" ht="21" customHeight="1" x14ac:dyDescent="0.25">
      <c r="C4" s="35" t="s">
        <v>102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</row>
    <row r="5" spans="3:19" ht="15.75" x14ac:dyDescent="0.25">
      <c r="C5" s="44" t="s">
        <v>103</v>
      </c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3:19" ht="15.75" customHeight="1" x14ac:dyDescent="0.25">
      <c r="C6" s="39" t="s">
        <v>94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</row>
    <row r="7" spans="3:19" ht="15.75" customHeight="1" x14ac:dyDescent="0.25">
      <c r="C7" s="40" t="s">
        <v>79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</row>
    <row r="9" spans="3:19" ht="25.5" customHeight="1" x14ac:dyDescent="0.25">
      <c r="C9" s="41" t="s">
        <v>66</v>
      </c>
      <c r="D9" s="42" t="s">
        <v>96</v>
      </c>
      <c r="E9" s="42" t="s">
        <v>95</v>
      </c>
      <c r="F9" s="48" t="s">
        <v>93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50"/>
    </row>
    <row r="10" spans="3:19" x14ac:dyDescent="0.25">
      <c r="C10" s="41"/>
      <c r="D10" s="43"/>
      <c r="E10" s="43"/>
      <c r="F10" s="16" t="s">
        <v>81</v>
      </c>
      <c r="G10" s="16" t="s">
        <v>82</v>
      </c>
      <c r="H10" s="16" t="s">
        <v>83</v>
      </c>
      <c r="I10" s="16" t="s">
        <v>84</v>
      </c>
      <c r="J10" s="17" t="s">
        <v>85</v>
      </c>
      <c r="K10" s="16" t="s">
        <v>86</v>
      </c>
      <c r="L10" s="17" t="s">
        <v>87</v>
      </c>
      <c r="M10" s="16" t="s">
        <v>88</v>
      </c>
      <c r="N10" s="16" t="s">
        <v>89</v>
      </c>
      <c r="O10" s="16" t="s">
        <v>90</v>
      </c>
      <c r="P10" s="16" t="s">
        <v>91</v>
      </c>
      <c r="Q10" s="17" t="s">
        <v>92</v>
      </c>
      <c r="R10" s="16" t="s">
        <v>80</v>
      </c>
    </row>
    <row r="11" spans="3:19" x14ac:dyDescent="0.25">
      <c r="C11" s="1" t="s">
        <v>0</v>
      </c>
      <c r="D11" s="2"/>
      <c r="E11" s="2"/>
      <c r="F11" s="2">
        <f>+F12+F18</f>
        <v>3095140.6999999997</v>
      </c>
      <c r="G11" s="2">
        <f>+G12+G18+G28</f>
        <v>5116391.7300000004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3:19" x14ac:dyDescent="0.25">
      <c r="C12" s="3" t="s">
        <v>1</v>
      </c>
      <c r="D12" s="4">
        <f>+D13+D14+D15+D16+D17</f>
        <v>47042450</v>
      </c>
      <c r="E12" s="4"/>
      <c r="F12" s="31">
        <f>+F13+F17</f>
        <v>2909152.8899999997</v>
      </c>
      <c r="G12" s="30">
        <f>+G13+G14+G17</f>
        <v>2924539.4600000004</v>
      </c>
      <c r="H12" s="31"/>
      <c r="I12" s="31"/>
      <c r="R12" s="34">
        <f>F12+G12+H12+I12+J12+K12+L12+M12+N12+O12+P12+Q12</f>
        <v>5833692.3499999996</v>
      </c>
    </row>
    <row r="13" spans="3:19" x14ac:dyDescent="0.25">
      <c r="C13" s="5" t="s">
        <v>2</v>
      </c>
      <c r="D13" s="6">
        <v>37365759</v>
      </c>
      <c r="E13" s="6"/>
      <c r="F13" s="28">
        <f>2298926.67+30000+55000+125000+F14</f>
        <v>2550726.67</v>
      </c>
      <c r="G13" s="28">
        <f>2299623.33+14000+55000+125000+29072.45</f>
        <v>2522695.7800000003</v>
      </c>
      <c r="H13" s="28"/>
      <c r="I13" s="28"/>
      <c r="R13" s="34">
        <f t="shared" ref="R13:R76" si="0">F13+G13+H13+I13+J13+K13+L13+M13+N13+O13+P13+Q13</f>
        <v>5073422.45</v>
      </c>
    </row>
    <row r="14" spans="3:19" x14ac:dyDescent="0.25">
      <c r="C14" s="5" t="s">
        <v>3</v>
      </c>
      <c r="D14" s="6">
        <v>5362700</v>
      </c>
      <c r="E14" s="6"/>
      <c r="F14" s="28">
        <v>41800</v>
      </c>
      <c r="G14" s="32">
        <v>41800</v>
      </c>
      <c r="H14" s="28"/>
      <c r="I14" s="33"/>
      <c r="R14" s="34">
        <f t="shared" si="0"/>
        <v>83600</v>
      </c>
    </row>
    <row r="15" spans="3:19" x14ac:dyDescent="0.25">
      <c r="C15" s="5" t="s">
        <v>4</v>
      </c>
      <c r="D15" s="6">
        <v>50000</v>
      </c>
      <c r="E15" s="6"/>
      <c r="F15" s="28"/>
      <c r="G15" s="28"/>
      <c r="H15" s="28"/>
      <c r="I15" s="28"/>
      <c r="R15" s="34">
        <f t="shared" si="0"/>
        <v>0</v>
      </c>
      <c r="S15" s="18"/>
    </row>
    <row r="16" spans="3:19" x14ac:dyDescent="0.25">
      <c r="C16" s="5" t="s">
        <v>5</v>
      </c>
      <c r="D16" s="6">
        <v>40000</v>
      </c>
      <c r="E16" s="6"/>
      <c r="F16" s="28"/>
      <c r="G16" s="28"/>
      <c r="H16" s="28"/>
      <c r="I16" s="28"/>
      <c r="R16" s="34">
        <f t="shared" si="0"/>
        <v>0</v>
      </c>
    </row>
    <row r="17" spans="3:18" x14ac:dyDescent="0.25">
      <c r="C17" s="5" t="s">
        <v>6</v>
      </c>
      <c r="D17" s="6">
        <v>4223991</v>
      </c>
      <c r="E17" s="6"/>
      <c r="F17" s="28">
        <f>18140.47+178133.79+162151.96</f>
        <v>358426.22</v>
      </c>
      <c r="G17" s="28">
        <f>162957.89+178908.32+18177.47</f>
        <v>360043.68000000005</v>
      </c>
      <c r="H17" s="28"/>
      <c r="I17" s="28"/>
      <c r="R17" s="34">
        <f t="shared" si="0"/>
        <v>718469.9</v>
      </c>
    </row>
    <row r="18" spans="3:18" x14ac:dyDescent="0.25">
      <c r="C18" s="3" t="s">
        <v>7</v>
      </c>
      <c r="D18" s="4">
        <f>+D19+D20+D21+D22+D23+D24+D25+D26+D27</f>
        <v>18790978</v>
      </c>
      <c r="E18" s="4"/>
      <c r="F18" s="30">
        <f>+F19</f>
        <v>185987.81</v>
      </c>
      <c r="G18" s="30">
        <f>+G19+G20+G22+G24+G25+G26+G27</f>
        <v>1832077.5899999999</v>
      </c>
      <c r="H18" s="31"/>
      <c r="I18" s="31"/>
      <c r="R18" s="34">
        <f t="shared" si="0"/>
        <v>2018065.4</v>
      </c>
    </row>
    <row r="19" spans="3:18" x14ac:dyDescent="0.25">
      <c r="C19" s="5" t="s">
        <v>8</v>
      </c>
      <c r="D19" s="6">
        <v>2035044</v>
      </c>
      <c r="E19" s="6"/>
      <c r="F19" s="28">
        <f>122527.58+4384.34+58175.89+900</f>
        <v>185987.81</v>
      </c>
      <c r="G19" s="28">
        <f>1006+53158.8+4392.56+40384.62+70789.13</f>
        <v>169731.11000000002</v>
      </c>
      <c r="H19" s="28"/>
      <c r="I19" s="28"/>
      <c r="R19" s="34">
        <f t="shared" si="0"/>
        <v>355718.92000000004</v>
      </c>
    </row>
    <row r="20" spans="3:18" x14ac:dyDescent="0.25">
      <c r="C20" s="5" t="s">
        <v>9</v>
      </c>
      <c r="D20" s="6">
        <v>960000</v>
      </c>
      <c r="E20" s="6"/>
      <c r="F20" s="28"/>
      <c r="G20" s="28">
        <v>442500</v>
      </c>
      <c r="H20" s="28"/>
      <c r="I20" s="28"/>
      <c r="R20" s="34">
        <f t="shared" si="0"/>
        <v>442500</v>
      </c>
    </row>
    <row r="21" spans="3:18" x14ac:dyDescent="0.25">
      <c r="C21" s="5" t="s">
        <v>10</v>
      </c>
      <c r="D21" s="6">
        <v>774320</v>
      </c>
      <c r="E21" s="6"/>
      <c r="F21" s="28"/>
      <c r="G21" s="28"/>
      <c r="H21" s="28"/>
      <c r="I21" s="28"/>
      <c r="R21" s="34">
        <f t="shared" si="0"/>
        <v>0</v>
      </c>
    </row>
    <row r="22" spans="3:18" x14ac:dyDescent="0.25">
      <c r="C22" s="5" t="s">
        <v>11</v>
      </c>
      <c r="D22" s="6">
        <v>725000</v>
      </c>
      <c r="E22" s="6"/>
      <c r="F22" s="28"/>
      <c r="G22" s="28">
        <v>33440</v>
      </c>
      <c r="H22" s="28"/>
      <c r="I22" s="28"/>
      <c r="R22" s="34">
        <f t="shared" si="0"/>
        <v>33440</v>
      </c>
    </row>
    <row r="23" spans="3:18" x14ac:dyDescent="0.25">
      <c r="C23" s="5" t="s">
        <v>12</v>
      </c>
      <c r="D23" s="6">
        <v>6860000</v>
      </c>
      <c r="E23" s="6"/>
      <c r="F23" s="28"/>
      <c r="G23" s="28"/>
      <c r="H23" s="28"/>
      <c r="I23" s="28"/>
      <c r="R23" s="34">
        <f t="shared" si="0"/>
        <v>0</v>
      </c>
    </row>
    <row r="24" spans="3:18" x14ac:dyDescent="0.25">
      <c r="C24" s="5" t="s">
        <v>13</v>
      </c>
      <c r="D24" s="6">
        <v>2681614</v>
      </c>
      <c r="E24" s="6"/>
      <c r="F24" s="28"/>
      <c r="G24" s="28">
        <f>468007.62+76363.07</f>
        <v>544370.68999999994</v>
      </c>
      <c r="H24" s="28"/>
      <c r="I24" s="28"/>
      <c r="R24" s="34">
        <f t="shared" si="0"/>
        <v>544370.68999999994</v>
      </c>
    </row>
    <row r="25" spans="3:18" x14ac:dyDescent="0.25">
      <c r="C25" s="5" t="s">
        <v>14</v>
      </c>
      <c r="D25" s="6">
        <v>359000</v>
      </c>
      <c r="E25" s="6"/>
      <c r="F25" s="28"/>
      <c r="G25" s="28">
        <f>6587.79+84488</f>
        <v>91075.79</v>
      </c>
      <c r="H25" s="28"/>
      <c r="I25" s="28"/>
      <c r="R25" s="34">
        <f t="shared" si="0"/>
        <v>91075.79</v>
      </c>
    </row>
    <row r="26" spans="3:18" x14ac:dyDescent="0.25">
      <c r="C26" s="5" t="s">
        <v>15</v>
      </c>
      <c r="D26" s="6">
        <v>2454000</v>
      </c>
      <c r="E26" s="6"/>
      <c r="F26" s="28"/>
      <c r="G26" s="28">
        <f>188800+11400+313000</f>
        <v>513200</v>
      </c>
      <c r="H26" s="28"/>
      <c r="I26" s="28"/>
      <c r="R26" s="34">
        <f t="shared" si="0"/>
        <v>513200</v>
      </c>
    </row>
    <row r="27" spans="3:18" x14ac:dyDescent="0.25">
      <c r="C27" s="5" t="s">
        <v>16</v>
      </c>
      <c r="D27" s="6">
        <v>1942000</v>
      </c>
      <c r="E27" s="6"/>
      <c r="F27" s="28"/>
      <c r="G27" s="28">
        <v>37760</v>
      </c>
      <c r="H27" s="28"/>
      <c r="I27" s="28"/>
      <c r="R27" s="34">
        <f t="shared" si="0"/>
        <v>37760</v>
      </c>
    </row>
    <row r="28" spans="3:18" x14ac:dyDescent="0.25">
      <c r="C28" s="3" t="s">
        <v>17</v>
      </c>
      <c r="D28" s="4">
        <f>+D29+D30+D31+D32+D33+D34+D35+D37</f>
        <v>3600740</v>
      </c>
      <c r="E28" s="4"/>
      <c r="G28" s="31">
        <f>+G29+G30+G35</f>
        <v>359774.68</v>
      </c>
      <c r="H28" s="29"/>
      <c r="I28" s="31"/>
      <c r="R28" s="34">
        <f t="shared" si="0"/>
        <v>359774.68</v>
      </c>
    </row>
    <row r="29" spans="3:18" x14ac:dyDescent="0.25">
      <c r="C29" s="5" t="s">
        <v>18</v>
      </c>
      <c r="D29" s="6">
        <v>226930</v>
      </c>
      <c r="E29" s="6"/>
      <c r="G29" s="28">
        <v>21075</v>
      </c>
      <c r="H29" s="28"/>
      <c r="I29" s="28"/>
      <c r="R29" s="34">
        <f t="shared" si="0"/>
        <v>21075</v>
      </c>
    </row>
    <row r="30" spans="3:18" x14ac:dyDescent="0.25">
      <c r="C30" s="5" t="s">
        <v>19</v>
      </c>
      <c r="D30" s="6">
        <v>78500</v>
      </c>
      <c r="E30" s="6"/>
      <c r="G30" s="28">
        <f>17700+28999.68</f>
        <v>46699.68</v>
      </c>
      <c r="H30" s="28"/>
      <c r="I30" s="28"/>
      <c r="R30" s="34">
        <f t="shared" si="0"/>
        <v>46699.68</v>
      </c>
    </row>
    <row r="31" spans="3:18" x14ac:dyDescent="0.25">
      <c r="C31" s="5" t="s">
        <v>20</v>
      </c>
      <c r="D31" s="6">
        <v>501520</v>
      </c>
      <c r="E31" s="6"/>
      <c r="G31" s="28"/>
      <c r="H31" s="28"/>
      <c r="I31" s="28"/>
      <c r="R31" s="34">
        <f t="shared" si="0"/>
        <v>0</v>
      </c>
    </row>
    <row r="32" spans="3:18" x14ac:dyDescent="0.25">
      <c r="C32" s="5" t="s">
        <v>21</v>
      </c>
      <c r="D32" s="6">
        <v>6000</v>
      </c>
      <c r="E32" s="6"/>
      <c r="G32" s="28"/>
      <c r="H32" s="28"/>
      <c r="I32" s="28"/>
      <c r="R32" s="34">
        <f t="shared" si="0"/>
        <v>0</v>
      </c>
    </row>
    <row r="33" spans="3:18" x14ac:dyDescent="0.25">
      <c r="C33" s="5" t="s">
        <v>22</v>
      </c>
      <c r="D33" s="6">
        <v>49000</v>
      </c>
      <c r="E33" s="6"/>
      <c r="G33" s="28"/>
      <c r="H33" s="28"/>
      <c r="I33" s="28"/>
      <c r="R33" s="34">
        <f t="shared" si="0"/>
        <v>0</v>
      </c>
    </row>
    <row r="34" spans="3:18" x14ac:dyDescent="0.25">
      <c r="C34" s="5" t="s">
        <v>23</v>
      </c>
      <c r="D34" s="6">
        <v>19420</v>
      </c>
      <c r="E34" s="6"/>
      <c r="G34" s="28"/>
      <c r="H34" s="28"/>
      <c r="I34" s="28"/>
      <c r="R34" s="34">
        <f t="shared" si="0"/>
        <v>0</v>
      </c>
    </row>
    <row r="35" spans="3:18" x14ac:dyDescent="0.25">
      <c r="C35" s="5" t="s">
        <v>24</v>
      </c>
      <c r="D35" s="6">
        <v>1865000</v>
      </c>
      <c r="E35" s="6"/>
      <c r="G35" s="28">
        <v>292000</v>
      </c>
      <c r="H35" s="28"/>
      <c r="I35" s="28"/>
      <c r="R35" s="34">
        <f t="shared" si="0"/>
        <v>292000</v>
      </c>
    </row>
    <row r="36" spans="3:18" x14ac:dyDescent="0.25">
      <c r="C36" s="5" t="s">
        <v>25</v>
      </c>
      <c r="D36" s="6"/>
      <c r="E36" s="6"/>
      <c r="G36" s="28"/>
      <c r="H36" s="28"/>
      <c r="I36" s="28"/>
      <c r="R36" s="34">
        <f t="shared" si="0"/>
        <v>0</v>
      </c>
    </row>
    <row r="37" spans="3:18" x14ac:dyDescent="0.25">
      <c r="C37" s="5" t="s">
        <v>26</v>
      </c>
      <c r="D37" s="6">
        <v>854370</v>
      </c>
      <c r="E37" s="6"/>
      <c r="H37" s="28"/>
      <c r="I37" s="28"/>
      <c r="R37" s="34">
        <f t="shared" si="0"/>
        <v>0</v>
      </c>
    </row>
    <row r="38" spans="3:18" x14ac:dyDescent="0.25">
      <c r="C38" s="3" t="s">
        <v>27</v>
      </c>
      <c r="D38" s="4"/>
      <c r="E38" s="4"/>
      <c r="R38" s="34">
        <f t="shared" si="0"/>
        <v>0</v>
      </c>
    </row>
    <row r="39" spans="3:18" x14ac:dyDescent="0.25">
      <c r="C39" s="5" t="s">
        <v>28</v>
      </c>
      <c r="D39" s="6"/>
      <c r="E39" s="6"/>
      <c r="R39" s="34">
        <f t="shared" si="0"/>
        <v>0</v>
      </c>
    </row>
    <row r="40" spans="3:18" x14ac:dyDescent="0.25">
      <c r="C40" s="5" t="s">
        <v>29</v>
      </c>
      <c r="D40" s="6"/>
      <c r="E40" s="6"/>
      <c r="R40" s="34">
        <f t="shared" si="0"/>
        <v>0</v>
      </c>
    </row>
    <row r="41" spans="3:18" x14ac:dyDescent="0.25">
      <c r="C41" s="5" t="s">
        <v>30</v>
      </c>
      <c r="D41" s="6"/>
      <c r="E41" s="6"/>
      <c r="R41" s="34">
        <f t="shared" si="0"/>
        <v>0</v>
      </c>
    </row>
    <row r="42" spans="3:18" x14ac:dyDescent="0.25">
      <c r="C42" s="5" t="s">
        <v>31</v>
      </c>
      <c r="D42" s="6"/>
      <c r="E42" s="6"/>
      <c r="R42" s="34">
        <f t="shared" si="0"/>
        <v>0</v>
      </c>
    </row>
    <row r="43" spans="3:18" x14ac:dyDescent="0.25">
      <c r="C43" s="5" t="s">
        <v>32</v>
      </c>
      <c r="D43" s="6"/>
      <c r="E43" s="6"/>
      <c r="R43" s="34">
        <f t="shared" si="0"/>
        <v>0</v>
      </c>
    </row>
    <row r="44" spans="3:18" x14ac:dyDescent="0.25">
      <c r="C44" s="5" t="s">
        <v>33</v>
      </c>
      <c r="D44" s="6"/>
      <c r="E44" s="6"/>
      <c r="R44" s="34">
        <f t="shared" si="0"/>
        <v>0</v>
      </c>
    </row>
    <row r="45" spans="3:18" x14ac:dyDescent="0.25">
      <c r="C45" s="5" t="s">
        <v>34</v>
      </c>
      <c r="D45" s="6"/>
      <c r="E45" s="6"/>
      <c r="R45" s="34">
        <f t="shared" si="0"/>
        <v>0</v>
      </c>
    </row>
    <row r="46" spans="3:18" x14ac:dyDescent="0.25">
      <c r="C46" s="5" t="s">
        <v>35</v>
      </c>
      <c r="D46" s="6"/>
      <c r="E46" s="6"/>
      <c r="R46" s="34">
        <f t="shared" si="0"/>
        <v>0</v>
      </c>
    </row>
    <row r="47" spans="3:18" x14ac:dyDescent="0.25">
      <c r="C47" s="3" t="s">
        <v>36</v>
      </c>
      <c r="D47" s="4"/>
      <c r="E47" s="4"/>
      <c r="R47" s="34">
        <f t="shared" si="0"/>
        <v>0</v>
      </c>
    </row>
    <row r="48" spans="3:18" x14ac:dyDescent="0.25">
      <c r="C48" s="5" t="s">
        <v>37</v>
      </c>
      <c r="D48" s="6"/>
      <c r="E48" s="6"/>
      <c r="R48" s="34">
        <f t="shared" si="0"/>
        <v>0</v>
      </c>
    </row>
    <row r="49" spans="3:18" x14ac:dyDescent="0.25">
      <c r="C49" s="5" t="s">
        <v>38</v>
      </c>
      <c r="D49" s="6"/>
      <c r="E49" s="6"/>
      <c r="R49" s="34">
        <f t="shared" si="0"/>
        <v>0</v>
      </c>
    </row>
    <row r="50" spans="3:18" x14ac:dyDescent="0.25">
      <c r="C50" s="5" t="s">
        <v>39</v>
      </c>
      <c r="D50" s="6"/>
      <c r="E50" s="6"/>
      <c r="R50" s="34">
        <f t="shared" si="0"/>
        <v>0</v>
      </c>
    </row>
    <row r="51" spans="3:18" x14ac:dyDescent="0.25">
      <c r="C51" s="5" t="s">
        <v>40</v>
      </c>
      <c r="D51" s="6"/>
      <c r="E51" s="6"/>
      <c r="R51" s="34">
        <f t="shared" si="0"/>
        <v>0</v>
      </c>
    </row>
    <row r="52" spans="3:18" x14ac:dyDescent="0.25">
      <c r="C52" s="5" t="s">
        <v>41</v>
      </c>
      <c r="D52" s="6"/>
      <c r="E52" s="6"/>
      <c r="R52" s="34">
        <f t="shared" si="0"/>
        <v>0</v>
      </c>
    </row>
    <row r="53" spans="3:18" x14ac:dyDescent="0.25">
      <c r="C53" s="5" t="s">
        <v>42</v>
      </c>
      <c r="D53" s="6"/>
      <c r="E53" s="6"/>
      <c r="R53" s="34">
        <f t="shared" si="0"/>
        <v>0</v>
      </c>
    </row>
    <row r="54" spans="3:18" x14ac:dyDescent="0.25">
      <c r="C54" s="3" t="s">
        <v>43</v>
      </c>
      <c r="D54" s="4">
        <f>+D55+D59</f>
        <v>767241</v>
      </c>
      <c r="E54" s="4"/>
      <c r="R54" s="34">
        <f t="shared" si="0"/>
        <v>0</v>
      </c>
    </row>
    <row r="55" spans="3:18" x14ac:dyDescent="0.25">
      <c r="C55" s="5" t="s">
        <v>44</v>
      </c>
      <c r="D55" s="6">
        <v>417241</v>
      </c>
      <c r="E55" s="6"/>
      <c r="R55" s="34">
        <f t="shared" si="0"/>
        <v>0</v>
      </c>
    </row>
    <row r="56" spans="3:18" x14ac:dyDescent="0.25">
      <c r="C56" s="5" t="s">
        <v>45</v>
      </c>
      <c r="D56" s="6"/>
      <c r="E56" s="6"/>
      <c r="R56" s="34">
        <f t="shared" si="0"/>
        <v>0</v>
      </c>
    </row>
    <row r="57" spans="3:18" x14ac:dyDescent="0.25">
      <c r="C57" s="5" t="s">
        <v>46</v>
      </c>
      <c r="D57" s="6"/>
      <c r="E57" s="6"/>
      <c r="R57" s="34">
        <f t="shared" si="0"/>
        <v>0</v>
      </c>
    </row>
    <row r="58" spans="3:18" x14ac:dyDescent="0.25">
      <c r="C58" s="5" t="s">
        <v>47</v>
      </c>
      <c r="D58" s="6"/>
      <c r="E58" s="6"/>
      <c r="R58" s="34">
        <f t="shared" si="0"/>
        <v>0</v>
      </c>
    </row>
    <row r="59" spans="3:18" x14ac:dyDescent="0.25">
      <c r="C59" s="5" t="s">
        <v>48</v>
      </c>
      <c r="D59" s="6">
        <v>350000</v>
      </c>
      <c r="E59" s="6"/>
      <c r="R59" s="34">
        <f t="shared" si="0"/>
        <v>0</v>
      </c>
    </row>
    <row r="60" spans="3:18" x14ac:dyDescent="0.25">
      <c r="C60" s="5" t="s">
        <v>49</v>
      </c>
      <c r="D60" s="6"/>
      <c r="E60" s="6"/>
      <c r="R60" s="34">
        <f t="shared" si="0"/>
        <v>0</v>
      </c>
    </row>
    <row r="61" spans="3:18" x14ac:dyDescent="0.25">
      <c r="C61" s="5" t="s">
        <v>50</v>
      </c>
      <c r="D61" s="6"/>
      <c r="E61" s="6"/>
      <c r="R61" s="34">
        <f t="shared" si="0"/>
        <v>0</v>
      </c>
    </row>
    <row r="62" spans="3:18" x14ac:dyDescent="0.25">
      <c r="C62" s="5" t="s">
        <v>51</v>
      </c>
      <c r="D62" s="6"/>
      <c r="E62" s="6"/>
      <c r="R62" s="34">
        <f t="shared" si="0"/>
        <v>0</v>
      </c>
    </row>
    <row r="63" spans="3:18" x14ac:dyDescent="0.25">
      <c r="C63" s="5" t="s">
        <v>52</v>
      </c>
      <c r="D63" s="6"/>
      <c r="E63" s="6"/>
      <c r="R63" s="34">
        <f t="shared" si="0"/>
        <v>0</v>
      </c>
    </row>
    <row r="64" spans="3:18" x14ac:dyDescent="0.25">
      <c r="C64" s="3" t="s">
        <v>53</v>
      </c>
      <c r="D64" s="4"/>
      <c r="E64" s="4"/>
      <c r="R64" s="34">
        <f t="shared" si="0"/>
        <v>0</v>
      </c>
    </row>
    <row r="65" spans="3:18" x14ac:dyDescent="0.25">
      <c r="C65" s="5" t="s">
        <v>54</v>
      </c>
      <c r="D65" s="6"/>
      <c r="E65" s="6"/>
      <c r="R65" s="34">
        <f t="shared" si="0"/>
        <v>0</v>
      </c>
    </row>
    <row r="66" spans="3:18" x14ac:dyDescent="0.25">
      <c r="C66" s="5" t="s">
        <v>55</v>
      </c>
      <c r="D66" s="6"/>
      <c r="E66" s="6"/>
      <c r="R66" s="34">
        <f t="shared" si="0"/>
        <v>0</v>
      </c>
    </row>
    <row r="67" spans="3:18" x14ac:dyDescent="0.25">
      <c r="C67" s="5" t="s">
        <v>56</v>
      </c>
      <c r="D67" s="6"/>
      <c r="E67" s="6"/>
      <c r="R67" s="34">
        <f t="shared" si="0"/>
        <v>0</v>
      </c>
    </row>
    <row r="68" spans="3:18" x14ac:dyDescent="0.25">
      <c r="C68" s="5" t="s">
        <v>57</v>
      </c>
      <c r="D68" s="6"/>
      <c r="E68" s="6"/>
      <c r="R68" s="34">
        <f t="shared" si="0"/>
        <v>0</v>
      </c>
    </row>
    <row r="69" spans="3:18" x14ac:dyDescent="0.25">
      <c r="C69" s="3" t="s">
        <v>58</v>
      </c>
      <c r="D69" s="4"/>
      <c r="E69" s="4"/>
      <c r="R69" s="34">
        <f t="shared" si="0"/>
        <v>0</v>
      </c>
    </row>
    <row r="70" spans="3:18" x14ac:dyDescent="0.25">
      <c r="C70" s="5" t="s">
        <v>59</v>
      </c>
      <c r="D70" s="6"/>
      <c r="E70" s="6"/>
      <c r="R70" s="34">
        <f t="shared" si="0"/>
        <v>0</v>
      </c>
    </row>
    <row r="71" spans="3:18" x14ac:dyDescent="0.25">
      <c r="C71" s="5" t="s">
        <v>60</v>
      </c>
      <c r="D71" s="6"/>
      <c r="E71" s="6"/>
      <c r="R71" s="34">
        <f t="shared" si="0"/>
        <v>0</v>
      </c>
    </row>
    <row r="72" spans="3:18" x14ac:dyDescent="0.25">
      <c r="C72" s="3" t="s">
        <v>61</v>
      </c>
      <c r="D72" s="4"/>
      <c r="E72" s="4"/>
      <c r="R72" s="34">
        <f t="shared" si="0"/>
        <v>0</v>
      </c>
    </row>
    <row r="73" spans="3:18" x14ac:dyDescent="0.25">
      <c r="C73" s="5" t="s">
        <v>62</v>
      </c>
      <c r="D73" s="6"/>
      <c r="E73" s="6"/>
      <c r="R73" s="34">
        <f t="shared" si="0"/>
        <v>0</v>
      </c>
    </row>
    <row r="74" spans="3:18" x14ac:dyDescent="0.25">
      <c r="C74" s="5" t="s">
        <v>63</v>
      </c>
      <c r="D74" s="6"/>
      <c r="E74" s="6"/>
      <c r="R74" s="34">
        <f t="shared" si="0"/>
        <v>0</v>
      </c>
    </row>
    <row r="75" spans="3:18" x14ac:dyDescent="0.25">
      <c r="C75" s="5" t="s">
        <v>64</v>
      </c>
      <c r="D75" s="6"/>
      <c r="E75" s="6"/>
      <c r="R75" s="34">
        <f t="shared" si="0"/>
        <v>0</v>
      </c>
    </row>
    <row r="76" spans="3:18" x14ac:dyDescent="0.25">
      <c r="C76" s="1" t="s">
        <v>68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34">
        <f t="shared" si="0"/>
        <v>0</v>
      </c>
    </row>
    <row r="77" spans="3:18" x14ac:dyDescent="0.25">
      <c r="C77" s="3" t="s">
        <v>69</v>
      </c>
      <c r="D77" s="4"/>
      <c r="E77" s="4"/>
      <c r="R77" s="34">
        <f t="shared" ref="R77:R84" si="1">F77+G77+H77+I77+J77+K77+L77+M77+N77+O77+P77+Q77</f>
        <v>0</v>
      </c>
    </row>
    <row r="78" spans="3:18" x14ac:dyDescent="0.25">
      <c r="C78" s="5" t="s">
        <v>70</v>
      </c>
      <c r="D78" s="6"/>
      <c r="E78" s="6"/>
      <c r="R78" s="34">
        <f t="shared" si="1"/>
        <v>0</v>
      </c>
    </row>
    <row r="79" spans="3:18" x14ac:dyDescent="0.25">
      <c r="C79" s="5" t="s">
        <v>71</v>
      </c>
      <c r="D79" s="6"/>
      <c r="E79" s="6"/>
      <c r="R79" s="34">
        <f t="shared" si="1"/>
        <v>0</v>
      </c>
    </row>
    <row r="80" spans="3:18" x14ac:dyDescent="0.25">
      <c r="C80" s="3" t="s">
        <v>72</v>
      </c>
      <c r="D80" s="4"/>
      <c r="E80" s="4"/>
      <c r="R80" s="34">
        <f t="shared" si="1"/>
        <v>0</v>
      </c>
    </row>
    <row r="81" spans="3:18" x14ac:dyDescent="0.25">
      <c r="C81" s="5" t="s">
        <v>73</v>
      </c>
      <c r="D81" s="6"/>
      <c r="E81" s="6"/>
      <c r="R81" s="34">
        <f t="shared" si="1"/>
        <v>0</v>
      </c>
    </row>
    <row r="82" spans="3:18" x14ac:dyDescent="0.25">
      <c r="C82" s="5" t="s">
        <v>74</v>
      </c>
      <c r="D82" s="6"/>
      <c r="E82" s="6"/>
      <c r="R82" s="34">
        <f t="shared" si="1"/>
        <v>0</v>
      </c>
    </row>
    <row r="83" spans="3:18" x14ac:dyDescent="0.25">
      <c r="C83" s="3" t="s">
        <v>75</v>
      </c>
      <c r="D83" s="4"/>
      <c r="E83" s="4"/>
      <c r="R83" s="34">
        <f t="shared" si="1"/>
        <v>0</v>
      </c>
    </row>
    <row r="84" spans="3:18" x14ac:dyDescent="0.25">
      <c r="C84" s="5" t="s">
        <v>76</v>
      </c>
      <c r="D84" s="6"/>
      <c r="E84" s="6"/>
      <c r="R84" s="34">
        <f t="shared" si="1"/>
        <v>0</v>
      </c>
    </row>
    <row r="85" spans="3:18" x14ac:dyDescent="0.25">
      <c r="C85" s="10" t="s">
        <v>65</v>
      </c>
      <c r="D85" s="9">
        <f>+D54+D28+D18+D12</f>
        <v>70201409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</row>
    <row r="90" spans="3:18" ht="15.75" thickBot="1" x14ac:dyDescent="0.3"/>
    <row r="91" spans="3:18" ht="15.75" thickTop="1" x14ac:dyDescent="0.25">
      <c r="G91" s="46" t="s">
        <v>104</v>
      </c>
      <c r="H91" s="46"/>
      <c r="I91" s="46"/>
      <c r="J91" s="46"/>
    </row>
    <row r="92" spans="3:18" x14ac:dyDescent="0.25">
      <c r="G92" s="47" t="s">
        <v>105</v>
      </c>
      <c r="H92" s="47"/>
      <c r="I92" s="47"/>
      <c r="J92" s="47"/>
    </row>
  </sheetData>
  <mergeCells count="11">
    <mergeCell ref="G91:J91"/>
    <mergeCell ref="G92:J92"/>
    <mergeCell ref="C7:R7"/>
    <mergeCell ref="F9:R9"/>
    <mergeCell ref="C3:R3"/>
    <mergeCell ref="C4:R4"/>
    <mergeCell ref="C9:C10"/>
    <mergeCell ref="D9:D10"/>
    <mergeCell ref="E9:E10"/>
    <mergeCell ref="C5:R5"/>
    <mergeCell ref="C6:R6"/>
  </mergeCells>
  <pageMargins left="0.70866141732283472" right="0.70866141732283472" top="0.35433070866141736" bottom="0.35433070866141736" header="0.31496062992125984" footer="0.31496062992125984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Q84"/>
  <sheetViews>
    <sheetView showGridLines="0" topLeftCell="A40" zoomScale="70" zoomScaleNormal="70" workbookViewId="0">
      <selection activeCell="C86" sqref="C86"/>
    </sheetView>
  </sheetViews>
  <sheetFormatPr baseColWidth="10" defaultColWidth="11.42578125" defaultRowHeight="15" x14ac:dyDescent="0.25"/>
  <cols>
    <col min="3" max="3" width="111.42578125" customWidth="1"/>
    <col min="4" max="4" width="17.42578125" customWidth="1"/>
    <col min="5" max="5" width="17.28515625" customWidth="1"/>
    <col min="6" max="6" width="18.5703125" customWidth="1"/>
    <col min="7" max="7" width="18.140625" customWidth="1"/>
    <col min="12" max="12" width="13.7109375" customWidth="1"/>
    <col min="14" max="14" width="13.28515625" customWidth="1"/>
    <col min="15" max="15" width="13.42578125" customWidth="1"/>
  </cols>
  <sheetData>
    <row r="3" spans="3:17" ht="28.5" customHeight="1" x14ac:dyDescent="0.25">
      <c r="C3" s="37" t="s">
        <v>77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3:17" ht="21" customHeight="1" x14ac:dyDescent="0.25">
      <c r="C4" s="35" t="s">
        <v>67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</row>
    <row r="5" spans="3:17" ht="15.75" x14ac:dyDescent="0.25">
      <c r="C5" s="44" t="s">
        <v>100</v>
      </c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3:17" ht="15.75" customHeight="1" x14ac:dyDescent="0.25">
      <c r="C6" s="39" t="s">
        <v>94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</row>
    <row r="7" spans="3:17" ht="15.75" customHeight="1" x14ac:dyDescent="0.25">
      <c r="C7" s="40" t="s">
        <v>79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</row>
    <row r="9" spans="3:17" ht="23.25" customHeight="1" x14ac:dyDescent="0.25">
      <c r="C9" s="7" t="s">
        <v>66</v>
      </c>
      <c r="D9" s="19" t="s">
        <v>81</v>
      </c>
      <c r="E9" s="19" t="s">
        <v>82</v>
      </c>
      <c r="F9" s="19" t="s">
        <v>83</v>
      </c>
      <c r="G9" s="19" t="s">
        <v>84</v>
      </c>
      <c r="H9" s="20" t="s">
        <v>85</v>
      </c>
      <c r="I9" s="19" t="s">
        <v>86</v>
      </c>
      <c r="J9" s="20" t="s">
        <v>87</v>
      </c>
      <c r="K9" s="19" t="s">
        <v>88</v>
      </c>
      <c r="L9" s="19" t="s">
        <v>89</v>
      </c>
      <c r="M9" s="19" t="s">
        <v>90</v>
      </c>
      <c r="N9" s="19" t="s">
        <v>91</v>
      </c>
      <c r="O9" s="20" t="s">
        <v>92</v>
      </c>
      <c r="P9" s="19" t="s">
        <v>80</v>
      </c>
    </row>
    <row r="10" spans="3:17" x14ac:dyDescent="0.25">
      <c r="C10" s="1" t="s">
        <v>0</v>
      </c>
      <c r="D10" s="2">
        <f>+D11+D17</f>
        <v>3095140.6999999997</v>
      </c>
      <c r="E10" s="2">
        <f>+E11+E17+E27</f>
        <v>5116391.7300000004</v>
      </c>
      <c r="F10" s="2">
        <f>+F11+F17+F27</f>
        <v>5739876.46</v>
      </c>
      <c r="G10" s="2">
        <f>+G11+G17+G27</f>
        <v>4629396.08</v>
      </c>
      <c r="H10" s="2"/>
      <c r="I10" s="2"/>
      <c r="J10" s="2"/>
      <c r="K10" s="2"/>
      <c r="L10" s="2"/>
      <c r="M10" s="2"/>
      <c r="N10" s="2"/>
      <c r="O10" s="2"/>
      <c r="P10" s="2"/>
    </row>
    <row r="11" spans="3:17" x14ac:dyDescent="0.25">
      <c r="C11" s="3" t="s">
        <v>1</v>
      </c>
      <c r="D11" s="31">
        <f>+D12+D16</f>
        <v>2909152.8899999997</v>
      </c>
      <c r="E11" s="30">
        <f>+E12+E13+E16</f>
        <v>2924539.4600000004</v>
      </c>
      <c r="F11" s="31">
        <f>+F12+F13+F16</f>
        <v>2898803.69</v>
      </c>
      <c r="G11" s="31">
        <f>+G12+G13+G16</f>
        <v>2867098.94</v>
      </c>
    </row>
    <row r="12" spans="3:17" x14ac:dyDescent="0.25">
      <c r="C12" s="5" t="s">
        <v>2</v>
      </c>
      <c r="D12" s="28">
        <f>2298926.67+30000+55000+125000+D13</f>
        <v>2550726.67</v>
      </c>
      <c r="E12" s="28">
        <f>2299623.33+14000+55000+125000+29072.45</f>
        <v>2522695.7800000003</v>
      </c>
      <c r="F12" s="28">
        <f>2319950+55000+125000</f>
        <v>2499950</v>
      </c>
      <c r="G12" s="28">
        <f>2292450+55000+125000</f>
        <v>2472450</v>
      </c>
    </row>
    <row r="13" spans="3:17" x14ac:dyDescent="0.25">
      <c r="C13" s="5" t="s">
        <v>3</v>
      </c>
      <c r="D13" s="28">
        <v>41800</v>
      </c>
      <c r="E13" s="32">
        <v>41800</v>
      </c>
      <c r="F13" s="28">
        <v>41800</v>
      </c>
      <c r="G13" s="33">
        <v>41800</v>
      </c>
    </row>
    <row r="14" spans="3:17" x14ac:dyDescent="0.25">
      <c r="C14" s="5" t="s">
        <v>4</v>
      </c>
      <c r="D14" s="28"/>
      <c r="E14" s="28"/>
      <c r="F14" s="28"/>
      <c r="G14" s="28"/>
      <c r="Q14" s="18"/>
    </row>
    <row r="15" spans="3:17" x14ac:dyDescent="0.25">
      <c r="C15" s="5" t="s">
        <v>5</v>
      </c>
      <c r="D15" s="28"/>
      <c r="E15" s="28"/>
      <c r="F15" s="28"/>
      <c r="G15" s="28"/>
    </row>
    <row r="16" spans="3:17" x14ac:dyDescent="0.25">
      <c r="C16" s="5" t="s">
        <v>6</v>
      </c>
      <c r="D16" s="28">
        <f>18140.47+178133.79+162151.96</f>
        <v>358426.22</v>
      </c>
      <c r="E16" s="28">
        <f>162957.89+178908.32+18177.47</f>
        <v>360043.68000000005</v>
      </c>
      <c r="F16" s="28">
        <f>161515.51+177496.45+18041.73</f>
        <v>357053.69</v>
      </c>
      <c r="G16" s="28">
        <f>159565.76+175543.95+17739.23</f>
        <v>352848.94</v>
      </c>
    </row>
    <row r="17" spans="3:7" x14ac:dyDescent="0.25">
      <c r="C17" s="3" t="s">
        <v>7</v>
      </c>
      <c r="D17" s="30">
        <f>+D18</f>
        <v>185987.81</v>
      </c>
      <c r="E17" s="30">
        <f>+E18+E19+E21+E23+E24+E25+E26</f>
        <v>1832077.5899999999</v>
      </c>
      <c r="F17" s="31">
        <f>+F18+F22+F23+F24+F25+F26</f>
        <v>2451294.13</v>
      </c>
      <c r="G17" s="31">
        <f>+G18+G21+G22+G23+G24+G25+G26</f>
        <v>1245696.3400000001</v>
      </c>
    </row>
    <row r="18" spans="3:7" x14ac:dyDescent="0.25">
      <c r="C18" s="5" t="s">
        <v>8</v>
      </c>
      <c r="D18" s="28">
        <f>122527.58+4384.34+58175.89+900</f>
        <v>185987.81</v>
      </c>
      <c r="E18" s="28">
        <f>1006+53158.8+4392.56+40384.62+70789.13</f>
        <v>169731.11000000002</v>
      </c>
      <c r="F18" s="28">
        <f>393+53158.8+4400+68795.44</f>
        <v>126747.24</v>
      </c>
      <c r="G18" s="28">
        <f>69374.85+4406.16+50160.25+1955</f>
        <v>125896.26000000001</v>
      </c>
    </row>
    <row r="19" spans="3:7" x14ac:dyDescent="0.25">
      <c r="C19" s="5" t="s">
        <v>9</v>
      </c>
      <c r="D19" s="28"/>
      <c r="E19" s="28">
        <v>442500</v>
      </c>
      <c r="F19" s="28"/>
      <c r="G19" s="28"/>
    </row>
    <row r="20" spans="3:7" x14ac:dyDescent="0.25">
      <c r="C20" s="5" t="s">
        <v>10</v>
      </c>
      <c r="D20" s="28"/>
      <c r="E20" s="28"/>
      <c r="F20" s="28"/>
      <c r="G20" s="28"/>
    </row>
    <row r="21" spans="3:7" x14ac:dyDescent="0.25">
      <c r="C21" s="5" t="s">
        <v>11</v>
      </c>
      <c r="D21" s="28"/>
      <c r="E21" s="28">
        <v>33440</v>
      </c>
      <c r="F21" s="28"/>
      <c r="G21" s="28">
        <v>531</v>
      </c>
    </row>
    <row r="22" spans="3:7" x14ac:dyDescent="0.25">
      <c r="C22" s="5" t="s">
        <v>12</v>
      </c>
      <c r="D22" s="28"/>
      <c r="E22" s="28"/>
      <c r="F22" s="28">
        <v>1055392</v>
      </c>
      <c r="G22" s="28">
        <v>523920</v>
      </c>
    </row>
    <row r="23" spans="3:7" x14ac:dyDescent="0.25">
      <c r="C23" s="5" t="s">
        <v>13</v>
      </c>
      <c r="D23" s="28"/>
      <c r="E23" s="28">
        <f>468007.62+76363.07</f>
        <v>544370.68999999994</v>
      </c>
      <c r="F23" s="28">
        <v>471954.41</v>
      </c>
      <c r="G23" s="28">
        <v>3108</v>
      </c>
    </row>
    <row r="24" spans="3:7" x14ac:dyDescent="0.25">
      <c r="C24" s="5" t="s">
        <v>14</v>
      </c>
      <c r="D24" s="28"/>
      <c r="E24" s="28">
        <f>6587.79+84488</f>
        <v>91075.79</v>
      </c>
      <c r="F24" s="28">
        <f>38350+5793.74+25000+28320</f>
        <v>97463.739999999991</v>
      </c>
      <c r="G24" s="28">
        <f>33346.8+28320</f>
        <v>61666.8</v>
      </c>
    </row>
    <row r="25" spans="3:7" x14ac:dyDescent="0.25">
      <c r="C25" s="5" t="s">
        <v>15</v>
      </c>
      <c r="D25" s="28"/>
      <c r="E25" s="28">
        <f>188800+11400+313000</f>
        <v>513200</v>
      </c>
      <c r="F25" s="28">
        <f>143960+108560+34054.8</f>
        <v>286574.8</v>
      </c>
      <c r="G25" s="28">
        <f>86140+244400</f>
        <v>330540</v>
      </c>
    </row>
    <row r="26" spans="3:7" x14ac:dyDescent="0.25">
      <c r="C26" s="5" t="s">
        <v>16</v>
      </c>
      <c r="D26" s="28"/>
      <c r="E26" s="28">
        <v>37760</v>
      </c>
      <c r="F26" s="28">
        <f>186813.95+226347.99</f>
        <v>413161.94</v>
      </c>
      <c r="G26" s="28">
        <f>159796.28+40238</f>
        <v>200034.28</v>
      </c>
    </row>
    <row r="27" spans="3:7" x14ac:dyDescent="0.25">
      <c r="C27" s="3" t="s">
        <v>17</v>
      </c>
      <c r="E27" s="31">
        <f>+E28+E29+E34</f>
        <v>359774.68</v>
      </c>
      <c r="F27" s="29">
        <f>+F28+F29+F30+F32+F33+F34+F36</f>
        <v>389778.63999999996</v>
      </c>
      <c r="G27" s="31">
        <f>+G28+G29+G30+G32+G34+G36</f>
        <v>516600.8</v>
      </c>
    </row>
    <row r="28" spans="3:7" x14ac:dyDescent="0.25">
      <c r="C28" s="5" t="s">
        <v>18</v>
      </c>
      <c r="E28" s="28">
        <v>21075</v>
      </c>
      <c r="F28" s="28">
        <v>11745</v>
      </c>
      <c r="G28" s="28">
        <f>49899+4363</f>
        <v>54262</v>
      </c>
    </row>
    <row r="29" spans="3:7" x14ac:dyDescent="0.25">
      <c r="C29" s="5" t="s">
        <v>19</v>
      </c>
      <c r="E29" s="28">
        <f>17700+28999.68</f>
        <v>46699.68</v>
      </c>
      <c r="F29" s="28">
        <v>329.99</v>
      </c>
      <c r="G29" s="28">
        <v>49194.2</v>
      </c>
    </row>
    <row r="30" spans="3:7" x14ac:dyDescent="0.25">
      <c r="C30" s="5" t="s">
        <v>20</v>
      </c>
      <c r="E30" s="28"/>
      <c r="F30" s="28">
        <f>9705.5+27799.82+3540</f>
        <v>41045.32</v>
      </c>
      <c r="G30" s="28">
        <f>74340+105456.6+17700</f>
        <v>197496.6</v>
      </c>
    </row>
    <row r="31" spans="3:7" x14ac:dyDescent="0.25">
      <c r="C31" s="5" t="s">
        <v>21</v>
      </c>
      <c r="E31" s="28"/>
      <c r="F31" s="28"/>
      <c r="G31" s="28"/>
    </row>
    <row r="32" spans="3:7" x14ac:dyDescent="0.25">
      <c r="C32" s="5" t="s">
        <v>22</v>
      </c>
      <c r="E32" s="28"/>
      <c r="F32" s="28">
        <v>19667.98</v>
      </c>
      <c r="G32" s="28">
        <v>3009</v>
      </c>
    </row>
    <row r="33" spans="3:7" x14ac:dyDescent="0.25">
      <c r="C33" s="5" t="s">
        <v>23</v>
      </c>
      <c r="E33" s="28"/>
      <c r="F33" s="28">
        <v>11497.29</v>
      </c>
      <c r="G33" s="28"/>
    </row>
    <row r="34" spans="3:7" x14ac:dyDescent="0.25">
      <c r="C34" s="5" t="s">
        <v>24</v>
      </c>
      <c r="E34" s="28">
        <v>292000</v>
      </c>
      <c r="F34" s="28">
        <f>192000+30000</f>
        <v>222000</v>
      </c>
      <c r="G34" s="28">
        <v>193000</v>
      </c>
    </row>
    <row r="35" spans="3:7" x14ac:dyDescent="0.25">
      <c r="C35" s="5" t="s">
        <v>25</v>
      </c>
      <c r="E35" s="28"/>
      <c r="F35" s="28"/>
      <c r="G35" s="28"/>
    </row>
    <row r="36" spans="3:7" x14ac:dyDescent="0.25">
      <c r="C36" s="5" t="s">
        <v>26</v>
      </c>
      <c r="F36" s="28">
        <f>472+13356.06+7420+62245</f>
        <v>83493.06</v>
      </c>
      <c r="G36" s="28">
        <f>3540+2124+13975</f>
        <v>19639</v>
      </c>
    </row>
    <row r="37" spans="3:7" x14ac:dyDescent="0.25">
      <c r="C37" s="3" t="s">
        <v>27</v>
      </c>
    </row>
    <row r="38" spans="3:7" x14ac:dyDescent="0.25">
      <c r="C38" s="5" t="s">
        <v>28</v>
      </c>
    </row>
    <row r="39" spans="3:7" x14ac:dyDescent="0.25">
      <c r="C39" s="5" t="s">
        <v>29</v>
      </c>
    </row>
    <row r="40" spans="3:7" x14ac:dyDescent="0.25">
      <c r="C40" s="5" t="s">
        <v>30</v>
      </c>
    </row>
    <row r="41" spans="3:7" x14ac:dyDescent="0.25">
      <c r="C41" s="5" t="s">
        <v>31</v>
      </c>
    </row>
    <row r="42" spans="3:7" x14ac:dyDescent="0.25">
      <c r="C42" s="5" t="s">
        <v>32</v>
      </c>
    </row>
    <row r="43" spans="3:7" x14ac:dyDescent="0.25">
      <c r="C43" s="5" t="s">
        <v>33</v>
      </c>
    </row>
    <row r="44" spans="3:7" x14ac:dyDescent="0.25">
      <c r="C44" s="5" t="s">
        <v>34</v>
      </c>
    </row>
    <row r="45" spans="3:7" x14ac:dyDescent="0.25">
      <c r="C45" s="5" t="s">
        <v>35</v>
      </c>
    </row>
    <row r="46" spans="3:7" x14ac:dyDescent="0.25">
      <c r="C46" s="3" t="s">
        <v>36</v>
      </c>
    </row>
    <row r="47" spans="3:7" x14ac:dyDescent="0.25">
      <c r="C47" s="5" t="s">
        <v>37</v>
      </c>
    </row>
    <row r="48" spans="3:7" x14ac:dyDescent="0.25">
      <c r="C48" s="5" t="s">
        <v>38</v>
      </c>
    </row>
    <row r="49" spans="3:3" x14ac:dyDescent="0.25">
      <c r="C49" s="5" t="s">
        <v>39</v>
      </c>
    </row>
    <row r="50" spans="3:3" x14ac:dyDescent="0.25">
      <c r="C50" s="5" t="s">
        <v>40</v>
      </c>
    </row>
    <row r="51" spans="3:3" x14ac:dyDescent="0.25">
      <c r="C51" s="5" t="s">
        <v>41</v>
      </c>
    </row>
    <row r="52" spans="3:3" x14ac:dyDescent="0.25">
      <c r="C52" s="5" t="s">
        <v>42</v>
      </c>
    </row>
    <row r="53" spans="3:3" x14ac:dyDescent="0.25">
      <c r="C53" s="3" t="s">
        <v>43</v>
      </c>
    </row>
    <row r="54" spans="3:3" x14ac:dyDescent="0.25">
      <c r="C54" s="5" t="s">
        <v>44</v>
      </c>
    </row>
    <row r="55" spans="3:3" x14ac:dyDescent="0.25">
      <c r="C55" s="5" t="s">
        <v>45</v>
      </c>
    </row>
    <row r="56" spans="3:3" x14ac:dyDescent="0.25">
      <c r="C56" s="5" t="s">
        <v>46</v>
      </c>
    </row>
    <row r="57" spans="3:3" x14ac:dyDescent="0.25">
      <c r="C57" s="5" t="s">
        <v>47</v>
      </c>
    </row>
    <row r="58" spans="3:3" x14ac:dyDescent="0.25">
      <c r="C58" s="5" t="s">
        <v>48</v>
      </c>
    </row>
    <row r="59" spans="3:3" x14ac:dyDescent="0.25">
      <c r="C59" s="5" t="s">
        <v>49</v>
      </c>
    </row>
    <row r="60" spans="3:3" x14ac:dyDescent="0.25">
      <c r="C60" s="5" t="s">
        <v>50</v>
      </c>
    </row>
    <row r="61" spans="3:3" x14ac:dyDescent="0.25">
      <c r="C61" s="5" t="s">
        <v>51</v>
      </c>
    </row>
    <row r="62" spans="3:3" x14ac:dyDescent="0.25">
      <c r="C62" s="5" t="s">
        <v>52</v>
      </c>
    </row>
    <row r="63" spans="3:3" x14ac:dyDescent="0.25">
      <c r="C63" s="3" t="s">
        <v>53</v>
      </c>
    </row>
    <row r="64" spans="3:3" x14ac:dyDescent="0.25">
      <c r="C64" s="5" t="s">
        <v>54</v>
      </c>
    </row>
    <row r="65" spans="3:16" x14ac:dyDescent="0.25">
      <c r="C65" s="5" t="s">
        <v>55</v>
      </c>
    </row>
    <row r="66" spans="3:16" x14ac:dyDescent="0.25">
      <c r="C66" s="5" t="s">
        <v>56</v>
      </c>
    </row>
    <row r="67" spans="3:16" x14ac:dyDescent="0.25">
      <c r="C67" s="5" t="s">
        <v>57</v>
      </c>
    </row>
    <row r="68" spans="3:16" x14ac:dyDescent="0.25">
      <c r="C68" s="3" t="s">
        <v>58</v>
      </c>
    </row>
    <row r="69" spans="3:16" x14ac:dyDescent="0.25">
      <c r="C69" s="5" t="s">
        <v>59</v>
      </c>
    </row>
    <row r="70" spans="3:16" x14ac:dyDescent="0.25">
      <c r="C70" s="5" t="s">
        <v>60</v>
      </c>
    </row>
    <row r="71" spans="3:16" x14ac:dyDescent="0.25">
      <c r="C71" s="3" t="s">
        <v>61</v>
      </c>
    </row>
    <row r="72" spans="3:16" x14ac:dyDescent="0.25">
      <c r="C72" s="5" t="s">
        <v>62</v>
      </c>
    </row>
    <row r="73" spans="3:16" x14ac:dyDescent="0.25">
      <c r="C73" s="5" t="s">
        <v>63</v>
      </c>
    </row>
    <row r="74" spans="3:16" x14ac:dyDescent="0.25">
      <c r="C74" s="5" t="s">
        <v>64</v>
      </c>
    </row>
    <row r="75" spans="3:16" x14ac:dyDescent="0.25">
      <c r="C75" s="1" t="s">
        <v>68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3:16" x14ac:dyDescent="0.25">
      <c r="C76" s="3" t="s">
        <v>69</v>
      </c>
    </row>
    <row r="77" spans="3:16" x14ac:dyDescent="0.25">
      <c r="C77" s="5" t="s">
        <v>70</v>
      </c>
    </row>
    <row r="78" spans="3:16" x14ac:dyDescent="0.25">
      <c r="C78" s="5" t="s">
        <v>71</v>
      </c>
    </row>
    <row r="79" spans="3:16" x14ac:dyDescent="0.25">
      <c r="C79" s="3" t="s">
        <v>72</v>
      </c>
    </row>
    <row r="80" spans="3:16" x14ac:dyDescent="0.25">
      <c r="C80" s="5" t="s">
        <v>73</v>
      </c>
    </row>
    <row r="81" spans="3:16" x14ac:dyDescent="0.25">
      <c r="C81" s="5" t="s">
        <v>74</v>
      </c>
    </row>
    <row r="82" spans="3:16" x14ac:dyDescent="0.25">
      <c r="C82" s="3" t="s">
        <v>75</v>
      </c>
    </row>
    <row r="83" spans="3:16" x14ac:dyDescent="0.25">
      <c r="C83" s="5" t="s">
        <v>76</v>
      </c>
    </row>
    <row r="84" spans="3:16" x14ac:dyDescent="0.25">
      <c r="C84" s="10" t="s">
        <v>65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</row>
  </sheetData>
  <mergeCells count="5">
    <mergeCell ref="C4:P4"/>
    <mergeCell ref="C5:P5"/>
    <mergeCell ref="C6:P6"/>
    <mergeCell ref="C7:P7"/>
    <mergeCell ref="C3:P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P1 Presupuesto Aprobado</vt:lpstr>
      <vt:lpstr>P2 Presupuesto Aprobado-Ejec </vt:lpstr>
      <vt:lpstr>P3 Ejecucion </vt:lpstr>
      <vt:lpstr>'P2 Presupuesto Aprobado-Ejec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M. Peguero F.</dc:creator>
  <cp:lastModifiedBy>Carlos Coronado</cp:lastModifiedBy>
  <dcterms:created xsi:type="dcterms:W3CDTF">2021-07-29T18:58:50Z</dcterms:created>
  <dcterms:modified xsi:type="dcterms:W3CDTF">2022-05-10T17:13:12Z</dcterms:modified>
</cp:coreProperties>
</file>