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Presupuesto\b. Ejecucion del presupuesto\2024\"/>
    </mc:Choice>
  </mc:AlternateContent>
  <xr:revisionPtr revIDLastSave="0" documentId="8_{4E449912-DCA0-4D1E-98C6-FE3E58622E5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P2 Presupuesto Aprobado-Ejec " sheetId="2" r:id="rId1"/>
  </sheets>
  <definedNames>
    <definedName name="_xlnm.Print_Area" localSheetId="0">'P2 Presupuesto Aprobado-Ejec '!$A$1:$S$85</definedName>
    <definedName name="Print_Area" localSheetId="0">'P2 Presupuesto Aprobado-Ejec '!$B$1:$R$101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" l="1"/>
  <c r="I28" i="2" s="1"/>
  <c r="I29" i="2"/>
  <c r="I26" i="2"/>
  <c r="I27" i="2"/>
  <c r="I23" i="2"/>
  <c r="I19" i="2"/>
  <c r="I12" i="2"/>
  <c r="I17" i="2"/>
  <c r="I13" i="2"/>
  <c r="I18" i="2" l="1"/>
  <c r="H28" i="2"/>
  <c r="H27" i="2"/>
  <c r="H25" i="2"/>
  <c r="H19" i="2"/>
  <c r="H18" i="2" s="1"/>
  <c r="H12" i="2"/>
  <c r="H17" i="2"/>
  <c r="G28" i="2" l="1"/>
  <c r="G27" i="2"/>
  <c r="G19" i="2"/>
  <c r="G18" i="2" s="1"/>
  <c r="G12" i="2"/>
  <c r="G17" i="2"/>
  <c r="D26" i="2" l="1"/>
  <c r="D25" i="2"/>
  <c r="D24" i="2"/>
  <c r="D23" i="2"/>
  <c r="D21" i="2"/>
  <c r="D20" i="2"/>
  <c r="D19" i="2"/>
  <c r="D18" i="2" s="1"/>
  <c r="D17" i="2"/>
  <c r="D12" i="2" s="1"/>
  <c r="D14" i="2"/>
  <c r="D13" i="2"/>
  <c r="D31" i="2"/>
  <c r="D33" i="2"/>
  <c r="D35" i="2"/>
  <c r="D37" i="2"/>
  <c r="D54" i="2"/>
  <c r="D29" i="2"/>
  <c r="D27" i="2"/>
  <c r="D28" i="2" l="1"/>
  <c r="D11" i="2" s="1"/>
  <c r="F19" i="2"/>
  <c r="F18" i="2" s="1"/>
  <c r="F17" i="2"/>
  <c r="F12" i="2" s="1"/>
  <c r="P85" i="2" l="1"/>
  <c r="P11" i="2"/>
  <c r="E85" i="2" l="1"/>
  <c r="O85" i="2" l="1"/>
  <c r="N85" i="2" l="1"/>
  <c r="R18" i="2" l="1"/>
  <c r="R15" i="2"/>
  <c r="R14" i="2"/>
  <c r="R13" i="2"/>
  <c r="M85" i="2" l="1"/>
  <c r="L85" i="2" l="1"/>
  <c r="R28" i="2"/>
  <c r="R74" i="2"/>
  <c r="R75" i="2"/>
  <c r="R76" i="2"/>
  <c r="R77" i="2"/>
  <c r="R78" i="2"/>
  <c r="R79" i="2"/>
  <c r="R80" i="2"/>
  <c r="R81" i="2"/>
  <c r="R82" i="2"/>
  <c r="R83" i="2"/>
  <c r="R84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16" i="2"/>
  <c r="R17" i="2"/>
  <c r="R19" i="2"/>
  <c r="R20" i="2"/>
  <c r="R21" i="2"/>
  <c r="R22" i="2"/>
  <c r="R23" i="2"/>
  <c r="L11" i="2" l="1"/>
  <c r="K11" i="2"/>
  <c r="K85" i="2" l="1"/>
  <c r="J85" i="2" l="1"/>
  <c r="D85" i="2"/>
  <c r="G11" i="2" l="1"/>
  <c r="G85" i="2"/>
  <c r="Q12" i="2" l="1"/>
  <c r="Q11" i="2" l="1"/>
  <c r="O11" i="2" l="1"/>
  <c r="N11" i="2" l="1"/>
  <c r="M11" i="2" l="1"/>
  <c r="R12" i="2" l="1"/>
  <c r="J11" i="2"/>
  <c r="F11" i="2" l="1"/>
  <c r="F85" i="2"/>
  <c r="H85" i="2"/>
  <c r="H11" i="2"/>
  <c r="I11" i="2"/>
  <c r="I85" i="2"/>
  <c r="R85" i="2" l="1"/>
  <c r="R11" i="2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<sst xmlns="http://schemas.openxmlformats.org/spreadsheetml/2006/main" count="100" uniqueCount="100">
  <si>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</si>
  <si>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</si>
  <si>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</si>
  <si>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</si>
  <si>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</si>
  <si>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</si>
  <si>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</si>
  <si>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</si>
  <si>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</si>
  <si>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</si>
  <si>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</si>
  <si>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</si>
  <si>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</si>
  <si>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</si>
  <si>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</si>
  <si>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</si>
  <si>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</si>
  <si>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</si>
  <si>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</si>
  <si>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</si>
  <si>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</si>
  <si>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</si>
  <si>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</si>
  <si>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</si>
  <si>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</si>
  <si>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</si>
  <si>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</si>
  <si>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</si>
  <si>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</si>
  <si>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</si>
  <si>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</si>
  <si>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</si>
  <si>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</si>
  <si>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</si>
  <si>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</si>
  <si>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</si>
  <si>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</si>
  <si>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</si>
  <si>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</si>
  <si>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</si>
  <si>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</si>
  <si>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</si>
  <si>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</si>
  <si>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</si>
  <si>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</si>
  <si>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</si>
  <si>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</si>
  <si>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</si>
  <si>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</si>
  <si>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</si>
  <si>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</si>
  <si>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</si>
  <si>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</si>
  <si>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</si>
  <si>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</si>
  <si>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</si>
  <si>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</si>
  <si>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</si>
  <si>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</si>
  <si>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</si>
  <si>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</si>
  <si>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</si>
  <si>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</si>
  <si>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</si>
  <si>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</si>
  <si>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</si>
  <si>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</si>
  <si>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</si>
  <si>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</si>
  <si>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</si>
  <si>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</si>
  <si>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</si>
  <si>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</si>
  <si>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</si>
  <si>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</si>
  <si>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</si>
  <si>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</si>
  <si>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</si>
  <si>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</si>
  <si>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</si>
  <si>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</si>
  <si>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</si>
  <si>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</si>
  <si>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</si>
  <si>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</si>
  <si>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</si>
  <si>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</si>
  <si>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</si>
  <si>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</si>
  <si>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</si>
  <si>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</si>
  <si>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</si>
  <si>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</si>
  <si>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Fuente: SIGEF</t>
  </si>
  <si>
    <t>Comision Reguladora de Practicas Desleales en el Comercio y Sobre Medidas de  Salvaguardias (CDC)</t>
  </si>
  <si>
    <t>Gabriela Calderón</t>
  </si>
  <si>
    <t>Encargada Departamento Administrativo y Financiero</t>
  </si>
  <si>
    <t>Año 2024</t>
  </si>
  <si>
    <t xml:space="preserve"> </t>
  </si>
  <si>
    <t>2.3.6 - PRODUCTOS METALICOS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</si>
</sst>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43" fontId="0" fillId="0" borderId="0" xfId="1" applyFont="1"/>
    <xf numFmtId="0" fontId="3" fillId="0" borderId="0" xfId="0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" fontId="0" fillId="0" borderId="0" xfId="0" applyNumberFormat="1"/>
    <xf numFmtId="4" fontId="3" fillId="0" borderId="0" xfId="0" applyNumberFormat="1" applyFont="1"/>
    <xf numFmtId="39" fontId="3" fillId="0" borderId="1" xfId="0" applyNumberFormat="1" applyFont="1" applyBorder="1"/>
    <xf numFmtId="0" fontId="8" fillId="0" borderId="0" xfId="0" applyFont="1" applyAlignment="1">
      <alignment horizontal="left" indent="1"/>
    </xf>
    <xf numFmtId="0" fontId="6" fillId="0" borderId="0" xfId="0" applyFont="1"/>
    <xf numFmtId="43" fontId="8" fillId="0" borderId="0" xfId="0" applyNumberFormat="1" applyFont="1"/>
    <xf numFmtId="43" fontId="8" fillId="0" borderId="0" xfId="1" applyFont="1"/>
    <xf numFmtId="4" fontId="8" fillId="0" borderId="0" xfId="0" applyNumberFormat="1" applyFont="1"/>
    <xf numFmtId="39" fontId="8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39" fontId="0" fillId="0" borderId="0" xfId="0" quotePrefix="1" applyNumberFormat="1"/>
    <xf numFmtId="0" fontId="8" fillId="3" borderId="0" xfId="0" applyFont="1" applyFill="1" applyAlignment="1">
      <alignment horizontal="left" indent="1"/>
    </xf>
    <xf numFmtId="39" fontId="8" fillId="3" borderId="0" xfId="0" applyNumberFormat="1" applyFont="1" applyFill="1"/>
    <xf numFmtId="43" fontId="8" fillId="3" borderId="0" xfId="1" applyFont="1" applyFill="1"/>
    <xf numFmtId="43" fontId="8" fillId="3" borderId="0" xfId="0" applyNumberFormat="1" applyFont="1" applyFill="1"/>
    <xf numFmtId="0" fontId="6" fillId="3" borderId="0" xfId="0" applyFont="1" applyFill="1"/>
    <xf numFmtId="39" fontId="8" fillId="0" borderId="1" xfId="0" applyNumberFormat="1" applyFont="1" applyBorder="1"/>
    <xf numFmtId="0" fontId="9" fillId="2" borderId="2" xfId="0" applyFont="1" applyFill="1" applyBorder="1" applyAlignment="1">
      <alignment vertical="center"/>
    </xf>
    <xf numFmtId="39" fontId="8" fillId="2" borderId="2" xfId="0" applyNumberFormat="1" applyFont="1" applyFill="1" applyBorder="1"/>
    <xf numFmtId="164" fontId="8" fillId="2" borderId="2" xfId="0" applyNumberFormat="1" applyFont="1" applyFill="1" applyBorder="1"/>
    <xf numFmtId="39" fontId="10" fillId="2" borderId="2" xfId="0" applyNumberFormat="1" applyFont="1" applyFill="1" applyBorder="1"/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500063</xdr:colOff>
      <xdr:row>0</xdr:row>
      <xdr:rowOff>166687</xdr:rowOff>
    </xdr:from>
    <xdr:to>
      <xdr:col>17</xdr:col>
      <xdr:colOff>1071561</xdr:colOff>
      <xdr:row>7</xdr:row>
      <xdr:rowOff>190498</xdr:rowOff>
    </xdr:to>
    <xdr:pic>
      <xdr:nvPicPr>
        <xdr:cNvPr id="4" name="Imagen 1" descr="cid:image002.png@01D3A02A.6E55222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3063" y="166687"/>
          <a:ext cx="2976561" cy="163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345281</xdr:colOff>
      <xdr:row>0</xdr:row>
      <xdr:rowOff>0</xdr:rowOff>
    </xdr:from>
    <xdr:to>
      <xdr:col>2</xdr:col>
      <xdr:colOff>2050256</xdr:colOff>
      <xdr:row>7</xdr:row>
      <xdr:rowOff>105242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1FBE0E-877F-4050-B87C-3F39283D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" y="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95"/>
  <sheetViews>
    <sheetView showGridLines="0" tabSelected="1" topLeftCell="C53" zoomScale="80" zoomScaleNormal="80" workbookViewId="0">
      <selection activeCell="C53" sqref="C53"/>
    </sheetView>
  </sheetViews>
  <sheetFormatPr baseColWidth="10" defaultColWidth="11.42578125" defaultRowHeight="15" x14ac:dyDescent="0.25"/>
  <cols>
    <col min="1" max="1" width="5.7109375" customWidth="1"/>
    <col min="2" max="2" width="5.5703125" customWidth="1"/>
    <col min="3" max="3" width="92.28515625" customWidth="1"/>
    <col min="4" max="4" width="22" bestFit="1" customWidth="1"/>
    <col min="5" max="5" width="23.42578125" bestFit="1" customWidth="1"/>
    <col min="6" max="6" width="19.42578125" customWidth="1"/>
    <col min="7" max="7" width="16" customWidth="1"/>
    <col min="8" max="8" width="15.140625" customWidth="1"/>
    <col min="9" max="9" width="15.7109375" customWidth="1"/>
    <col min="10" max="10" width="13.5703125" customWidth="1"/>
    <col min="11" max="11" width="14.28515625" customWidth="1"/>
    <col min="12" max="13" width="15.7109375" customWidth="1"/>
    <col min="14" max="14" width="15.5703125" customWidth="1"/>
    <col min="15" max="16" width="15.7109375" bestFit="1" customWidth="1"/>
    <col min="17" max="17" width="20.42578125" bestFit="1" customWidth="1"/>
    <col min="18" max="18" width="18.42578125" customWidth="1"/>
  </cols>
  <sheetData>
    <row r="3" spans="3:19" ht="28.5" customHeight="1" x14ac:dyDescent="0.25"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3:19" ht="21" customHeight="1" x14ac:dyDescent="0.25">
      <c r="C4" s="47" t="s">
        <v>94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3:19" ht="15.75" x14ac:dyDescent="0.25">
      <c r="C5" s="52" t="s">
        <v>97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3:19" ht="15.75" customHeight="1" x14ac:dyDescent="0.25">
      <c r="C6" s="54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9" t="s">
        <v>65</v>
      </c>
      <c r="D9" s="50" t="s">
        <v>92</v>
      </c>
      <c r="E9" s="50" t="s">
        <v>91</v>
      </c>
      <c r="F9" s="42" t="s">
        <v>89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</row>
    <row r="10" spans="3:19" x14ac:dyDescent="0.25">
      <c r="C10" s="49"/>
      <c r="D10" s="51"/>
      <c r="E10" s="51"/>
      <c r="F10" s="7" t="s">
        <v>77</v>
      </c>
      <c r="G10" s="7" t="s">
        <v>78</v>
      </c>
      <c r="H10" s="7" t="s">
        <v>79</v>
      </c>
      <c r="I10" s="7" t="s">
        <v>80</v>
      </c>
      <c r="J10" s="8" t="s">
        <v>81</v>
      </c>
      <c r="K10" s="7" t="s">
        <v>82</v>
      </c>
      <c r="L10" s="8" t="s">
        <v>83</v>
      </c>
      <c r="M10" s="7" t="s">
        <v>84</v>
      </c>
      <c r="N10" s="7" t="s">
        <v>85</v>
      </c>
      <c r="O10" s="7" t="s">
        <v>86</v>
      </c>
      <c r="P10" s="7" t="s">
        <v>87</v>
      </c>
      <c r="Q10" s="8" t="s">
        <v>88</v>
      </c>
      <c r="R10" s="7" t="s">
        <v>76</v>
      </c>
    </row>
    <row r="11" spans="3:19" ht="20.25" customHeight="1" x14ac:dyDescent="0.25">
      <c r="C11" s="1" t="s">
        <v>0</v>
      </c>
      <c r="D11" s="17">
        <f>+D12+D18+D28+D54</f>
        <v>102701379</v>
      </c>
      <c r="E11" s="2"/>
      <c r="F11" s="32">
        <f>+F12+F18</f>
        <v>3961012.77</v>
      </c>
      <c r="G11" s="17">
        <f>+G12+G18+G28</f>
        <v>5023822.97</v>
      </c>
      <c r="H11" s="17">
        <f>+H12+H18+H28+H54</f>
        <v>4591715.2</v>
      </c>
      <c r="I11" s="17">
        <f>+I12+I18+I28</f>
        <v>5677409.8900000006</v>
      </c>
      <c r="J11" s="17">
        <f>+J12+J18+J28+J54</f>
        <v>0</v>
      </c>
      <c r="K11" s="17">
        <f>+K12+K18+K28+K54</f>
        <v>0</v>
      </c>
      <c r="L11" s="17">
        <f>+L12+L18+L28+L54</f>
        <v>0</v>
      </c>
      <c r="M11" s="17">
        <f>+M12+M18+M28</f>
        <v>0</v>
      </c>
      <c r="N11" s="2">
        <f>+N12+N18+N28+N54</f>
        <v>0</v>
      </c>
      <c r="O11" s="17">
        <f>+O12+O18+O28+O54</f>
        <v>0</v>
      </c>
      <c r="P11" s="17">
        <f>+P12+P18+P28+P54</f>
        <v>0</v>
      </c>
      <c r="Q11" s="17">
        <f>+Q12+Q18+Q28+Q54</f>
        <v>0</v>
      </c>
      <c r="R11" s="17">
        <f>+F11+G11+H11+I11+J11+K11+L11+M11+N11+O11+P11+Q11</f>
        <v>19253960.830000002</v>
      </c>
    </row>
    <row r="12" spans="3:19" s="19" customFormat="1" ht="28.5" customHeight="1" x14ac:dyDescent="0.25">
      <c r="C12" s="18" t="s">
        <v>1</v>
      </c>
      <c r="D12" s="23">
        <f>+D13+D14+D15+D17</f>
        <v>60088278</v>
      </c>
      <c r="E12" s="23"/>
      <c r="F12" s="20">
        <f>+F13+F14+F17</f>
        <v>2949191.58</v>
      </c>
      <c r="G12" s="21">
        <f>+G13+G14+G15+G17</f>
        <v>3027561.92</v>
      </c>
      <c r="H12" s="20">
        <f>+H13+H14+H15+H17</f>
        <v>3312222.4</v>
      </c>
      <c r="I12" s="20">
        <f>+I13+I14+I17</f>
        <v>3382296.85</v>
      </c>
      <c r="J12" s="20"/>
      <c r="K12" s="20"/>
      <c r="L12" s="20"/>
      <c r="M12" s="20"/>
      <c r="N12" s="20"/>
      <c r="O12" s="22"/>
      <c r="P12" s="22"/>
      <c r="Q12" s="22">
        <f>+Q13+Q14+Q17</f>
        <v>0</v>
      </c>
      <c r="R12" s="17">
        <f t="shared" ref="R12:R75" si="0">+F12+G12+H12+I12+J12+K12+L12+M12+N12+O12+P12+Q12</f>
        <v>12671272.75</v>
      </c>
    </row>
    <row r="13" spans="3:19" x14ac:dyDescent="0.25">
      <c r="C13" s="5" t="s">
        <v>2</v>
      </c>
      <c r="D13" s="24">
        <f>32832000+200000+5260000+40000+1560000+3304334+300000+400000</f>
        <v>43896334</v>
      </c>
      <c r="E13" s="24"/>
      <c r="F13" s="10">
        <v>2229950</v>
      </c>
      <c r="G13" s="10">
        <v>2229950</v>
      </c>
      <c r="H13" s="38">
        <v>2455500</v>
      </c>
      <c r="I13" s="10">
        <f>2481333.33+300000+130000</f>
        <v>2911333.33</v>
      </c>
      <c r="J13" s="10"/>
      <c r="K13" s="15"/>
      <c r="L13" s="15"/>
      <c r="M13" s="10"/>
      <c r="N13" s="15"/>
      <c r="O13" s="15"/>
      <c r="P13" s="15"/>
      <c r="Q13" s="15"/>
      <c r="R13" s="17">
        <f>+F13+G13+H13+I13+J13+K13+L13+M13+N13+O13+P13+Q13</f>
        <v>9826733.3300000001</v>
      </c>
    </row>
    <row r="14" spans="3:19" x14ac:dyDescent="0.25">
      <c r="C14" s="5" t="s">
        <v>3</v>
      </c>
      <c r="D14" s="24">
        <f>3153000+250000+233000+3269334+3269334</f>
        <v>10174668</v>
      </c>
      <c r="E14" s="24"/>
      <c r="F14" s="10">
        <v>350000</v>
      </c>
      <c r="G14" s="13">
        <v>350000</v>
      </c>
      <c r="H14" s="10">
        <v>430000</v>
      </c>
      <c r="I14" s="14">
        <v>50000</v>
      </c>
      <c r="J14" s="14"/>
      <c r="K14" s="14"/>
      <c r="L14" s="14"/>
      <c r="M14" s="14"/>
      <c r="N14" s="14"/>
      <c r="O14" s="14"/>
      <c r="P14" s="15"/>
      <c r="Q14" s="15"/>
      <c r="R14" s="17">
        <f>+F14+G14+H14+I14+J14+K14+L14+M14+N14+O14+P14+Q14</f>
        <v>1180000</v>
      </c>
    </row>
    <row r="15" spans="3:19" x14ac:dyDescent="0.25">
      <c r="C15" s="5" t="s">
        <v>4</v>
      </c>
      <c r="D15" s="26">
        <v>370000</v>
      </c>
      <c r="E15" s="24"/>
      <c r="F15" s="10"/>
      <c r="G15" s="10">
        <v>75864</v>
      </c>
      <c r="H15" s="10">
        <v>9708.7999999999993</v>
      </c>
      <c r="I15" s="10"/>
      <c r="L15" s="14"/>
      <c r="M15" s="10"/>
      <c r="N15" s="15"/>
      <c r="O15" s="15"/>
      <c r="P15" s="15"/>
      <c r="R15" s="2">
        <f>+F15+G15+H15+I15+J15+K15+L15+M15+N15+O15+P15+Q15</f>
        <v>85572.800000000003</v>
      </c>
      <c r="S15" s="9"/>
    </row>
    <row r="16" spans="3:19" x14ac:dyDescent="0.25">
      <c r="C16" s="5" t="s">
        <v>5</v>
      </c>
      <c r="D16" s="6"/>
      <c r="E16" s="24"/>
      <c r="F16" s="10"/>
      <c r="G16" s="10"/>
      <c r="H16" s="10"/>
      <c r="I16" s="10"/>
      <c r="M16" s="10"/>
      <c r="R16" s="2">
        <f t="shared" si="0"/>
        <v>0</v>
      </c>
    </row>
    <row r="17" spans="1:18" x14ac:dyDescent="0.25">
      <c r="C17" s="5" t="s">
        <v>6</v>
      </c>
      <c r="D17" s="6">
        <f>2504693+2825400+317183</f>
        <v>5647276</v>
      </c>
      <c r="E17" s="24"/>
      <c r="F17" s="10">
        <f>167327.56+183176.45+18737.57</f>
        <v>369241.58</v>
      </c>
      <c r="G17" s="10">
        <f>169633.56+183176.45+18937.91</f>
        <v>371747.92</v>
      </c>
      <c r="H17" s="10">
        <f>190837.97+204870.5+21305.13</f>
        <v>417013.6</v>
      </c>
      <c r="I17" s="10">
        <f>192669.55+206704.67+21589.3</f>
        <v>420963.51999999996</v>
      </c>
      <c r="J17" s="10"/>
      <c r="K17" s="15"/>
      <c r="L17" s="15"/>
      <c r="M17" s="10"/>
      <c r="N17" s="15"/>
      <c r="O17" s="15"/>
      <c r="Q17" s="15"/>
      <c r="R17" s="17">
        <f t="shared" si="0"/>
        <v>1578966.62</v>
      </c>
    </row>
    <row r="18" spans="1:18" s="31" customFormat="1" ht="20.25" customHeight="1" x14ac:dyDescent="0.25">
      <c r="C18" s="27" t="s">
        <v>7</v>
      </c>
      <c r="D18" s="28">
        <f>+D19+D20+D21+D22+D23+D24+D25+D26+D27</f>
        <v>36638498</v>
      </c>
      <c r="E18" s="28"/>
      <c r="F18" s="29">
        <f>+F19+F23+F24</f>
        <v>1011821.19</v>
      </c>
      <c r="G18" s="29">
        <f>+G19+G21+G22+G23+G24+G25+G27</f>
        <v>1809361.05</v>
      </c>
      <c r="H18" s="30">
        <f>+H19+H22+H23+H24+H25+H27</f>
        <v>1274300.8</v>
      </c>
      <c r="I18" s="30">
        <f>+I19+I20+I21+I23+I24+I25+I26+I27</f>
        <v>1817521.0400000003</v>
      </c>
      <c r="J18" s="29"/>
      <c r="K18" s="30"/>
      <c r="L18" s="30"/>
      <c r="M18" s="30"/>
      <c r="N18" s="30"/>
      <c r="O18" s="30"/>
      <c r="P18" s="30"/>
      <c r="Q18" s="30"/>
      <c r="R18" s="17">
        <f>+F18+G18+H18+I18+J18+K18+L18+M18+N18+O18+P18+Q18</f>
        <v>5913004.0800000001</v>
      </c>
    </row>
    <row r="19" spans="1:18" ht="18.75" customHeight="1" x14ac:dyDescent="0.25">
      <c r="C19" s="5" t="s">
        <v>8</v>
      </c>
      <c r="D19" s="24">
        <f>1044000+50000+70800+924000+6000+14520</f>
        <v>2109320</v>
      </c>
      <c r="E19" s="24"/>
      <c r="F19" s="10">
        <f>80910.49+4328.42+65795.52+408+949</f>
        <v>152391.43</v>
      </c>
      <c r="G19" s="10">
        <f>82364.46+4329+62118.58+408+1000</f>
        <v>150220.04</v>
      </c>
      <c r="H19" s="10">
        <f>90840.27+4329+63604.32+408+940</f>
        <v>160121.59</v>
      </c>
      <c r="I19" s="10">
        <f>14545.98+4329+61413.12+937</f>
        <v>81225.100000000006</v>
      </c>
      <c r="J19" s="10"/>
      <c r="K19" s="10"/>
      <c r="L19" s="15"/>
      <c r="M19" s="10"/>
      <c r="N19" s="15"/>
      <c r="O19" s="15"/>
      <c r="P19" s="15"/>
      <c r="Q19" s="15"/>
      <c r="R19" s="17">
        <f t="shared" si="0"/>
        <v>543958.15999999992</v>
      </c>
    </row>
    <row r="20" spans="1:18" x14ac:dyDescent="0.25">
      <c r="C20" s="5" t="s">
        <v>9</v>
      </c>
      <c r="D20" s="24">
        <f>50000+2224226+366000</f>
        <v>2640226</v>
      </c>
      <c r="E20" s="24"/>
      <c r="F20" s="10"/>
      <c r="G20" s="10"/>
      <c r="H20" s="10"/>
      <c r="I20" s="10">
        <v>5000</v>
      </c>
      <c r="J20" s="10"/>
      <c r="K20" s="10"/>
      <c r="M20" s="10"/>
      <c r="N20" s="15"/>
      <c r="O20" s="15"/>
      <c r="P20" s="15"/>
      <c r="Q20" s="15"/>
      <c r="R20" s="2">
        <f t="shared" si="0"/>
        <v>5000</v>
      </c>
    </row>
    <row r="21" spans="1:18" x14ac:dyDescent="0.25">
      <c r="C21" s="5" t="s">
        <v>10</v>
      </c>
      <c r="D21" s="6">
        <f>100000+3235656</f>
        <v>3335656</v>
      </c>
      <c r="E21" s="24"/>
      <c r="F21" s="10"/>
      <c r="G21" s="10">
        <v>435860</v>
      </c>
      <c r="H21" s="10"/>
      <c r="I21" s="10">
        <v>504739.2</v>
      </c>
      <c r="J21" s="10"/>
      <c r="K21" s="10"/>
      <c r="L21" s="10"/>
      <c r="M21" s="10"/>
      <c r="N21" s="10"/>
      <c r="O21" s="15"/>
      <c r="P21" s="15"/>
      <c r="Q21" s="15"/>
      <c r="R21" s="2">
        <f t="shared" si="0"/>
        <v>940599.2</v>
      </c>
    </row>
    <row r="22" spans="1:18" x14ac:dyDescent="0.25">
      <c r="A22">
        <v>1</v>
      </c>
      <c r="C22" s="5" t="s">
        <v>11</v>
      </c>
      <c r="D22" s="6">
        <v>2131000</v>
      </c>
      <c r="E22" s="24"/>
      <c r="F22" s="10"/>
      <c r="G22" s="10">
        <v>15000</v>
      </c>
      <c r="H22" s="10">
        <v>18950</v>
      </c>
      <c r="I22" s="10"/>
      <c r="J22" s="10"/>
      <c r="K22" s="10"/>
      <c r="L22" s="10"/>
      <c r="M22" s="10"/>
      <c r="N22" s="37"/>
      <c r="P22" s="10"/>
      <c r="Q22" s="10"/>
      <c r="R22" s="2">
        <f t="shared" si="0"/>
        <v>33950</v>
      </c>
    </row>
    <row r="23" spans="1:18" x14ac:dyDescent="0.25">
      <c r="A23">
        <v>13</v>
      </c>
      <c r="C23" s="5" t="s">
        <v>12</v>
      </c>
      <c r="D23" s="24">
        <f>6728832+1293800</f>
        <v>8022632</v>
      </c>
      <c r="E23" s="24"/>
      <c r="F23" s="10">
        <v>555072</v>
      </c>
      <c r="G23" s="10">
        <v>557904</v>
      </c>
      <c r="H23" s="10">
        <v>557904</v>
      </c>
      <c r="I23" s="10">
        <f>558848+15458</f>
        <v>574306</v>
      </c>
      <c r="J23" s="10"/>
      <c r="K23" s="10"/>
      <c r="L23" s="15"/>
      <c r="M23" s="10"/>
      <c r="N23" s="15"/>
      <c r="O23" s="15"/>
      <c r="P23" s="15"/>
      <c r="Q23" s="15"/>
      <c r="R23" s="17">
        <f t="shared" si="0"/>
        <v>2245186</v>
      </c>
    </row>
    <row r="24" spans="1:18" x14ac:dyDescent="0.25">
      <c r="C24" s="5" t="s">
        <v>13</v>
      </c>
      <c r="D24" s="24">
        <f>220000+5525390</f>
        <v>5745390</v>
      </c>
      <c r="E24" s="24"/>
      <c r="F24" s="10">
        <v>304357.76000000001</v>
      </c>
      <c r="G24" s="10">
        <v>332696.92</v>
      </c>
      <c r="H24" s="10">
        <v>314173.40000000002</v>
      </c>
      <c r="I24" s="10">
        <v>318984.40000000002</v>
      </c>
      <c r="J24" s="10"/>
      <c r="K24" s="10"/>
      <c r="L24" s="10"/>
      <c r="M24" s="10"/>
      <c r="N24" s="10"/>
      <c r="O24" s="10"/>
      <c r="P24" s="15"/>
      <c r="Q24" s="15"/>
      <c r="R24" s="17">
        <f t="shared" si="0"/>
        <v>1270212.48</v>
      </c>
    </row>
    <row r="25" spans="1:18" x14ac:dyDescent="0.25">
      <c r="C25" s="5" t="s">
        <v>14</v>
      </c>
      <c r="D25" s="24">
        <f>335506+10000+165000+340000+60000+305000</f>
        <v>1215506</v>
      </c>
      <c r="E25" s="24"/>
      <c r="F25" s="10"/>
      <c r="G25" s="10">
        <v>92938.08</v>
      </c>
      <c r="H25" s="10">
        <f>15340+13729.3</f>
        <v>29069.3</v>
      </c>
      <c r="I25" s="10">
        <v>10535.87</v>
      </c>
      <c r="J25" s="10"/>
      <c r="K25" s="10"/>
      <c r="L25" s="15"/>
      <c r="M25" s="10"/>
      <c r="N25" s="10"/>
      <c r="O25" s="10"/>
      <c r="P25" s="15"/>
      <c r="Q25" s="15"/>
      <c r="R25" s="2">
        <f t="shared" si="0"/>
        <v>132543.25</v>
      </c>
    </row>
    <row r="26" spans="1:18" x14ac:dyDescent="0.25">
      <c r="C26" s="5" t="s">
        <v>15</v>
      </c>
      <c r="D26" s="24">
        <f>6000+220000+1175000+250000+1000000+5100768</f>
        <v>7751768</v>
      </c>
      <c r="E26" s="24" t="s">
        <v>98</v>
      </c>
      <c r="F26" s="10"/>
      <c r="G26" s="10"/>
      <c r="H26" s="10"/>
      <c r="I26" s="10">
        <f>31105+108560+1017</f>
        <v>140682</v>
      </c>
      <c r="J26" s="10"/>
      <c r="K26" s="10"/>
      <c r="L26" s="15"/>
      <c r="M26" s="10"/>
      <c r="N26" s="10"/>
      <c r="O26" s="15"/>
      <c r="P26" s="15"/>
      <c r="Q26" s="15"/>
      <c r="R26" s="2">
        <f t="shared" si="0"/>
        <v>140682</v>
      </c>
    </row>
    <row r="27" spans="1:18" ht="15.75" customHeight="1" x14ac:dyDescent="0.25">
      <c r="C27" s="5" t="s">
        <v>16</v>
      </c>
      <c r="D27" s="24">
        <f>829000+2858000</f>
        <v>3687000</v>
      </c>
      <c r="E27" s="24"/>
      <c r="F27" s="10"/>
      <c r="G27" s="10">
        <f>112100+112642.01</f>
        <v>224742.01</v>
      </c>
      <c r="H27" s="10">
        <f>35651.99+158430.52</f>
        <v>194082.50999999998</v>
      </c>
      <c r="I27" s="10">
        <f>19210.4+162838.07</f>
        <v>182048.47</v>
      </c>
      <c r="J27" s="10"/>
      <c r="K27" s="10"/>
      <c r="L27" s="15"/>
      <c r="M27" s="10"/>
      <c r="N27" s="10"/>
      <c r="O27" s="15"/>
      <c r="P27" s="15"/>
      <c r="Q27" s="15"/>
      <c r="R27" s="2">
        <f t="shared" si="0"/>
        <v>600872.99</v>
      </c>
    </row>
    <row r="28" spans="1:18" s="19" customFormat="1" ht="26.25" customHeight="1" x14ac:dyDescent="0.25">
      <c r="C28" s="18" t="s">
        <v>17</v>
      </c>
      <c r="D28" s="23">
        <f>+D29+D30+D31+D32+D33+D35+D37</f>
        <v>4624603</v>
      </c>
      <c r="E28" s="23"/>
      <c r="G28" s="20">
        <f>+G29+G35</f>
        <v>186900</v>
      </c>
      <c r="H28" s="20">
        <f>+H29</f>
        <v>5192</v>
      </c>
      <c r="I28" s="20">
        <f>+I29+I35+I37</f>
        <v>477592</v>
      </c>
      <c r="J28" s="21"/>
      <c r="K28" s="20"/>
      <c r="L28" s="20"/>
      <c r="M28" s="20"/>
      <c r="N28" s="20"/>
      <c r="O28" s="22"/>
      <c r="P28" s="20"/>
      <c r="Q28" s="22"/>
      <c r="R28" s="2">
        <f t="shared" si="0"/>
        <v>669684</v>
      </c>
    </row>
    <row r="29" spans="1:18" x14ac:dyDescent="0.25">
      <c r="C29" s="5" t="s">
        <v>18</v>
      </c>
      <c r="D29" s="6">
        <f>601050+80000</f>
        <v>681050</v>
      </c>
      <c r="E29" s="24"/>
      <c r="G29" s="10">
        <v>22000</v>
      </c>
      <c r="H29" s="10">
        <v>5192</v>
      </c>
      <c r="I29" s="10">
        <f>14160+46020</f>
        <v>60180</v>
      </c>
      <c r="J29" s="10"/>
      <c r="K29" s="10"/>
      <c r="L29" s="15"/>
      <c r="M29" s="10"/>
      <c r="N29" s="10"/>
      <c r="O29" s="10"/>
      <c r="P29" s="15"/>
      <c r="Q29" s="15"/>
      <c r="R29" s="2">
        <f t="shared" si="0"/>
        <v>87372</v>
      </c>
    </row>
    <row r="30" spans="1:18" x14ac:dyDescent="0.25">
      <c r="C30" s="5" t="s">
        <v>19</v>
      </c>
      <c r="D30" s="24">
        <v>114000</v>
      </c>
      <c r="E30" s="24"/>
      <c r="G30" s="10"/>
      <c r="H30" s="10"/>
      <c r="I30" s="10"/>
      <c r="K30" s="10"/>
      <c r="L30" s="15"/>
      <c r="M30" s="10"/>
      <c r="N30" s="15"/>
      <c r="O30" s="15"/>
      <c r="P30" s="15"/>
      <c r="Q30" s="15"/>
      <c r="R30" s="2">
        <f t="shared" si="0"/>
        <v>0</v>
      </c>
    </row>
    <row r="31" spans="1:18" x14ac:dyDescent="0.25">
      <c r="C31" s="5" t="s">
        <v>20</v>
      </c>
      <c r="D31" s="24">
        <f>90800+91600+493700+18000</f>
        <v>694100</v>
      </c>
      <c r="E31" s="24"/>
      <c r="G31" s="10"/>
      <c r="H31" s="10"/>
      <c r="I31" s="10"/>
      <c r="J31" s="10"/>
      <c r="K31" s="10"/>
      <c r="L31" s="15"/>
      <c r="M31" s="10"/>
      <c r="N31" s="15"/>
      <c r="O31" s="10"/>
      <c r="Q31" s="15"/>
      <c r="R31" s="2">
        <f t="shared" si="0"/>
        <v>0</v>
      </c>
    </row>
    <row r="32" spans="1:18" x14ac:dyDescent="0.25">
      <c r="C32" s="5" t="s">
        <v>21</v>
      </c>
      <c r="D32" s="6">
        <v>6000</v>
      </c>
      <c r="E32" s="24"/>
      <c r="G32" s="10"/>
      <c r="H32" s="10"/>
      <c r="I32" s="10"/>
      <c r="K32" s="10"/>
      <c r="L32" s="15"/>
      <c r="N32" s="15"/>
      <c r="R32" s="2">
        <f t="shared" si="0"/>
        <v>0</v>
      </c>
    </row>
    <row r="33" spans="1:18" x14ac:dyDescent="0.25">
      <c r="C33" s="5" t="s">
        <v>22</v>
      </c>
      <c r="D33" s="24">
        <f>100000+27500</f>
        <v>127500</v>
      </c>
      <c r="E33" s="24"/>
      <c r="G33" s="10"/>
      <c r="H33" s="10"/>
      <c r="I33" s="10"/>
      <c r="J33" s="10"/>
      <c r="K33" s="10"/>
      <c r="L33" s="15"/>
      <c r="M33" s="10"/>
      <c r="N33" s="10"/>
      <c r="O33" s="10"/>
      <c r="P33" s="10"/>
      <c r="Q33" s="15"/>
      <c r="R33" s="2">
        <f t="shared" si="0"/>
        <v>0</v>
      </c>
    </row>
    <row r="34" spans="1:18" ht="17.25" customHeight="1" x14ac:dyDescent="0.25">
      <c r="C34" s="5" t="s">
        <v>99</v>
      </c>
      <c r="D34" s="6"/>
      <c r="E34" s="6"/>
      <c r="G34" s="10"/>
      <c r="H34" s="10"/>
      <c r="I34" s="10"/>
      <c r="J34" s="10"/>
      <c r="K34" s="10"/>
      <c r="L34" s="15"/>
      <c r="M34" s="10"/>
      <c r="N34" s="15"/>
      <c r="P34" s="15"/>
      <c r="R34" s="2">
        <f t="shared" si="0"/>
        <v>0</v>
      </c>
    </row>
    <row r="35" spans="1:18" ht="14.25" customHeight="1" x14ac:dyDescent="0.25">
      <c r="C35" s="5" t="s">
        <v>23</v>
      </c>
      <c r="D35" s="24">
        <f>2442000+40000+50000</f>
        <v>2532000</v>
      </c>
      <c r="E35" s="24"/>
      <c r="G35" s="10">
        <v>164900</v>
      </c>
      <c r="H35" s="10"/>
      <c r="I35" s="10">
        <v>379500</v>
      </c>
      <c r="J35" s="10"/>
      <c r="K35" s="10"/>
      <c r="L35" s="10"/>
      <c r="M35" s="10"/>
      <c r="N35" s="15"/>
      <c r="O35" s="10"/>
      <c r="P35" s="10"/>
      <c r="Q35" s="10"/>
      <c r="R35" s="2">
        <f t="shared" si="0"/>
        <v>544400</v>
      </c>
    </row>
    <row r="36" spans="1:18" hidden="1" x14ac:dyDescent="0.25">
      <c r="C36" s="5" t="s">
        <v>24</v>
      </c>
      <c r="D36" s="6"/>
      <c r="E36" s="6"/>
      <c r="G36" s="10"/>
      <c r="H36" s="10"/>
      <c r="I36" s="10"/>
      <c r="J36" s="10"/>
      <c r="K36" s="10"/>
      <c r="R36" s="2">
        <f t="shared" si="0"/>
        <v>0</v>
      </c>
    </row>
    <row r="37" spans="1:18" x14ac:dyDescent="0.25">
      <c r="A37">
        <v>7734</v>
      </c>
      <c r="C37" s="5" t="s">
        <v>25</v>
      </c>
      <c r="D37" s="24">
        <f>95000+105953+40000+24000+205000</f>
        <v>469953</v>
      </c>
      <c r="E37" s="24"/>
      <c r="G37" s="15"/>
      <c r="H37" s="10"/>
      <c r="I37" s="10">
        <f>28000+9912</f>
        <v>37912</v>
      </c>
      <c r="J37" s="10"/>
      <c r="K37" s="10"/>
      <c r="L37" s="15"/>
      <c r="M37" s="15"/>
      <c r="N37" s="15"/>
      <c r="O37" s="15"/>
      <c r="P37" s="15"/>
      <c r="Q37" s="15"/>
      <c r="R37" s="2">
        <f t="shared" si="0"/>
        <v>37912</v>
      </c>
    </row>
    <row r="38" spans="1:18" hidden="1" x14ac:dyDescent="0.25">
      <c r="C38" s="3" t="s">
        <v>26</v>
      </c>
      <c r="D38" s="4"/>
      <c r="E38" s="4"/>
      <c r="K38" s="10"/>
      <c r="R38" s="2">
        <f t="shared" si="0"/>
        <v>0</v>
      </c>
    </row>
    <row r="39" spans="1:18" hidden="1" x14ac:dyDescent="0.25">
      <c r="C39" s="5" t="s">
        <v>27</v>
      </c>
      <c r="D39" s="6"/>
      <c r="E39" s="6"/>
      <c r="R39" s="2">
        <f t="shared" si="0"/>
        <v>0</v>
      </c>
    </row>
    <row r="40" spans="1:18" hidden="1" x14ac:dyDescent="0.25">
      <c r="C40" s="5" t="s">
        <v>28</v>
      </c>
      <c r="D40" s="6"/>
      <c r="E40" s="6"/>
      <c r="R40" s="2">
        <f t="shared" si="0"/>
        <v>0</v>
      </c>
    </row>
    <row r="41" spans="1:18" hidden="1" x14ac:dyDescent="0.25">
      <c r="C41" s="5" t="s">
        <v>29</v>
      </c>
      <c r="D41" s="6"/>
      <c r="E41" s="6"/>
      <c r="R41" s="2">
        <f t="shared" si="0"/>
        <v>0</v>
      </c>
    </row>
    <row r="42" spans="1:18" hidden="1" x14ac:dyDescent="0.25">
      <c r="C42" s="5" t="s">
        <v>30</v>
      </c>
      <c r="D42" s="6"/>
      <c r="E42" s="6"/>
      <c r="R42" s="2">
        <f t="shared" si="0"/>
        <v>0</v>
      </c>
    </row>
    <row r="43" spans="1:18" hidden="1" x14ac:dyDescent="0.25">
      <c r="C43" s="5" t="s">
        <v>31</v>
      </c>
      <c r="D43" s="6"/>
      <c r="E43" s="6"/>
      <c r="R43" s="2">
        <f t="shared" si="0"/>
        <v>0</v>
      </c>
    </row>
    <row r="44" spans="1:18" hidden="1" x14ac:dyDescent="0.25">
      <c r="C44" s="5" t="s">
        <v>32</v>
      </c>
      <c r="D44" s="6"/>
      <c r="E44" s="6"/>
      <c r="R44" s="2">
        <f t="shared" si="0"/>
        <v>0</v>
      </c>
    </row>
    <row r="45" spans="1:18" hidden="1" x14ac:dyDescent="0.25">
      <c r="C45" s="5" t="s">
        <v>33</v>
      </c>
      <c r="D45" s="6"/>
      <c r="E45" s="6"/>
      <c r="R45" s="2">
        <f t="shared" si="0"/>
        <v>0</v>
      </c>
    </row>
    <row r="46" spans="1:18" hidden="1" x14ac:dyDescent="0.25">
      <c r="C46" s="5" t="s">
        <v>34</v>
      </c>
      <c r="D46" s="6"/>
      <c r="E46" s="6"/>
      <c r="R46" s="2">
        <f t="shared" si="0"/>
        <v>0</v>
      </c>
    </row>
    <row r="47" spans="1:18" hidden="1" x14ac:dyDescent="0.25">
      <c r="C47" s="3" t="s">
        <v>35</v>
      </c>
      <c r="D47" s="4"/>
      <c r="E47" s="4"/>
      <c r="R47" s="2">
        <f t="shared" si="0"/>
        <v>0</v>
      </c>
    </row>
    <row r="48" spans="1:18" hidden="1" x14ac:dyDescent="0.25">
      <c r="C48" s="5" t="s">
        <v>36</v>
      </c>
      <c r="D48" s="6"/>
      <c r="E48" s="6"/>
      <c r="R48" s="2">
        <f t="shared" si="0"/>
        <v>0</v>
      </c>
    </row>
    <row r="49" spans="3:18" hidden="1" x14ac:dyDescent="0.25">
      <c r="C49" s="5" t="s">
        <v>37</v>
      </c>
      <c r="D49" s="6"/>
      <c r="E49" s="6"/>
      <c r="R49" s="2">
        <f t="shared" si="0"/>
        <v>0</v>
      </c>
    </row>
    <row r="50" spans="3:18" hidden="1" x14ac:dyDescent="0.25">
      <c r="C50" s="5" t="s">
        <v>38</v>
      </c>
      <c r="D50" s="6"/>
      <c r="E50" s="6"/>
      <c r="R50" s="2">
        <f t="shared" si="0"/>
        <v>0</v>
      </c>
    </row>
    <row r="51" spans="3:18" hidden="1" x14ac:dyDescent="0.25">
      <c r="C51" s="5" t="s">
        <v>39</v>
      </c>
      <c r="D51" s="6"/>
      <c r="E51" s="6"/>
      <c r="R51" s="2">
        <f t="shared" si="0"/>
        <v>0</v>
      </c>
    </row>
    <row r="52" spans="3:18" hidden="1" x14ac:dyDescent="0.25">
      <c r="C52" s="5" t="s">
        <v>40</v>
      </c>
      <c r="D52" s="6"/>
      <c r="E52" s="6"/>
      <c r="R52" s="2">
        <f t="shared" si="0"/>
        <v>0</v>
      </c>
    </row>
    <row r="53" spans="3:18" ht="3" customHeight="1" x14ac:dyDescent="0.25">
      <c r="C53" s="5" t="s">
        <v>41</v>
      </c>
      <c r="D53" s="6"/>
      <c r="E53" s="6"/>
      <c r="R53" s="2">
        <f t="shared" si="0"/>
        <v>0</v>
      </c>
    </row>
    <row r="54" spans="3:18" ht="17.25" customHeight="1" x14ac:dyDescent="0.25">
      <c r="C54" s="3" t="s">
        <v>42</v>
      </c>
      <c r="D54" s="25">
        <f>+D55</f>
        <v>1350000</v>
      </c>
      <c r="E54" s="25"/>
      <c r="H54" s="16"/>
      <c r="J54" s="12"/>
      <c r="K54" s="11"/>
      <c r="L54" s="20"/>
      <c r="N54" s="16"/>
      <c r="O54" s="15"/>
      <c r="P54" s="22"/>
      <c r="Q54" s="16"/>
      <c r="R54" s="2">
        <f t="shared" si="0"/>
        <v>0</v>
      </c>
    </row>
    <row r="55" spans="3:18" x14ac:dyDescent="0.25">
      <c r="C55" s="5" t="s">
        <v>43</v>
      </c>
      <c r="D55" s="24">
        <v>1350000</v>
      </c>
      <c r="E55" s="24"/>
      <c r="H55" s="15"/>
      <c r="J55" s="10"/>
      <c r="N55" s="15"/>
      <c r="O55" s="15"/>
      <c r="Q55" s="15"/>
      <c r="R55" s="2">
        <f t="shared" si="0"/>
        <v>0</v>
      </c>
    </row>
    <row r="56" spans="3:18" ht="14.25" customHeight="1" x14ac:dyDescent="0.25">
      <c r="C56" s="5" t="s">
        <v>44</v>
      </c>
      <c r="D56" s="6"/>
      <c r="E56" s="6"/>
      <c r="Q56" s="15"/>
      <c r="R56" s="2">
        <f t="shared" si="0"/>
        <v>0</v>
      </c>
    </row>
    <row r="57" spans="3:18" ht="17.25" customHeight="1" x14ac:dyDescent="0.25">
      <c r="C57" s="5" t="s">
        <v>45</v>
      </c>
      <c r="D57" s="6"/>
      <c r="E57" s="6"/>
      <c r="R57" s="2">
        <f t="shared" si="0"/>
        <v>0</v>
      </c>
    </row>
    <row r="58" spans="3:18" x14ac:dyDescent="0.25">
      <c r="C58" s="5" t="s">
        <v>46</v>
      </c>
      <c r="D58" s="6"/>
      <c r="E58" s="6"/>
      <c r="P58" s="15"/>
      <c r="R58" s="2">
        <f t="shared" si="0"/>
        <v>0</v>
      </c>
    </row>
    <row r="59" spans="3:18" x14ac:dyDescent="0.25">
      <c r="C59" s="5" t="s">
        <v>47</v>
      </c>
      <c r="D59" s="24"/>
      <c r="E59" s="24"/>
      <c r="R59" s="2">
        <f t="shared" si="0"/>
        <v>0</v>
      </c>
    </row>
    <row r="60" spans="3:18" x14ac:dyDescent="0.25">
      <c r="C60" s="5" t="s">
        <v>48</v>
      </c>
      <c r="D60" s="6"/>
      <c r="E60" s="6"/>
      <c r="R60" s="2">
        <f t="shared" si="0"/>
        <v>0</v>
      </c>
    </row>
    <row r="61" spans="3:18" x14ac:dyDescent="0.25">
      <c r="C61" s="5" t="s">
        <v>49</v>
      </c>
      <c r="D61" s="6"/>
      <c r="E61" s="6"/>
      <c r="R61" s="2">
        <f t="shared" si="0"/>
        <v>0</v>
      </c>
    </row>
    <row r="62" spans="3:18" x14ac:dyDescent="0.25">
      <c r="C62" s="5" t="s">
        <v>50</v>
      </c>
      <c r="D62" s="6"/>
      <c r="E62" s="6"/>
      <c r="R62" s="2">
        <f t="shared" si="0"/>
        <v>0</v>
      </c>
    </row>
    <row r="63" spans="3:18" ht="15" customHeight="1" x14ac:dyDescent="0.25">
      <c r="C63" s="5" t="s">
        <v>51</v>
      </c>
      <c r="D63" s="6"/>
      <c r="E63" s="6"/>
      <c r="R63" s="2">
        <f t="shared" si="0"/>
        <v>0</v>
      </c>
    </row>
    <row r="64" spans="3:18" ht="24.75" customHeight="1" x14ac:dyDescent="0.25">
      <c r="C64" s="3" t="s">
        <v>52</v>
      </c>
      <c r="D64" s="4"/>
      <c r="E64" s="4"/>
      <c r="R64" s="2">
        <f t="shared" si="0"/>
        <v>0</v>
      </c>
    </row>
    <row r="65" spans="3:18" x14ac:dyDescent="0.25">
      <c r="C65" s="5" t="s">
        <v>53</v>
      </c>
      <c r="D65" s="6"/>
      <c r="E65" s="6"/>
      <c r="R65" s="2">
        <f t="shared" si="0"/>
        <v>0</v>
      </c>
    </row>
    <row r="66" spans="3:18" x14ac:dyDescent="0.25">
      <c r="C66" s="5" t="s">
        <v>54</v>
      </c>
      <c r="D66" s="6"/>
      <c r="E66" s="6"/>
      <c r="R66" s="2">
        <f t="shared" si="0"/>
        <v>0</v>
      </c>
    </row>
    <row r="67" spans="3:18" x14ac:dyDescent="0.25">
      <c r="C67" s="5" t="s">
        <v>55</v>
      </c>
      <c r="D67" s="6"/>
      <c r="E67" s="6"/>
      <c r="R67" s="2">
        <f t="shared" si="0"/>
        <v>0</v>
      </c>
    </row>
    <row r="68" spans="3:18" x14ac:dyDescent="0.25">
      <c r="C68" s="5" t="s">
        <v>56</v>
      </c>
      <c r="D68" s="6"/>
      <c r="E68" s="6"/>
      <c r="R68" s="2">
        <f t="shared" si="0"/>
        <v>0</v>
      </c>
    </row>
    <row r="69" spans="3:18" x14ac:dyDescent="0.25">
      <c r="C69" s="3" t="s">
        <v>57</v>
      </c>
      <c r="D69" s="4"/>
      <c r="E69" s="4"/>
      <c r="R69" s="2">
        <f t="shared" si="0"/>
        <v>0</v>
      </c>
    </row>
    <row r="70" spans="3:18" x14ac:dyDescent="0.25">
      <c r="C70" s="5" t="s">
        <v>58</v>
      </c>
      <c r="D70" s="6"/>
      <c r="E70" s="6"/>
      <c r="R70" s="2">
        <f t="shared" si="0"/>
        <v>0</v>
      </c>
    </row>
    <row r="71" spans="3:18" x14ac:dyDescent="0.25">
      <c r="C71" s="5" t="s">
        <v>59</v>
      </c>
      <c r="D71" s="6"/>
      <c r="E71" s="6"/>
      <c r="R71" s="2">
        <f t="shared" si="0"/>
        <v>0</v>
      </c>
    </row>
    <row r="72" spans="3:18" x14ac:dyDescent="0.25">
      <c r="C72" s="3" t="s">
        <v>60</v>
      </c>
      <c r="D72" s="4"/>
      <c r="E72" s="4"/>
      <c r="R72" s="2">
        <f t="shared" si="0"/>
        <v>0</v>
      </c>
    </row>
    <row r="73" spans="3:18" x14ac:dyDescent="0.25">
      <c r="C73" s="5" t="s">
        <v>61</v>
      </c>
      <c r="D73" s="6"/>
      <c r="E73" s="6"/>
      <c r="R73" s="2">
        <f t="shared" si="0"/>
        <v>0</v>
      </c>
    </row>
    <row r="74" spans="3:18" x14ac:dyDescent="0.25">
      <c r="C74" s="5" t="s">
        <v>62</v>
      </c>
      <c r="D74" s="6"/>
      <c r="E74" s="6"/>
      <c r="R74" s="2">
        <f>+F74+G74+H74+I74+J74+K74+L74+M74+N74+O74+P74+Q74</f>
        <v>0</v>
      </c>
    </row>
    <row r="75" spans="3:18" x14ac:dyDescent="0.25">
      <c r="C75" s="5" t="s">
        <v>63</v>
      </c>
      <c r="D75" s="6"/>
      <c r="E75" s="6"/>
      <c r="R75" s="2">
        <f t="shared" si="0"/>
        <v>0</v>
      </c>
    </row>
    <row r="76" spans="3:18" ht="17.25" customHeight="1" x14ac:dyDescent="0.25">
      <c r="C76" s="1" t="s">
        <v>66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f t="shared" ref="R76:R84" si="1">+F76+G76+H76+I76+J76+K76+L76+M76+N76+O76+P76+Q76</f>
        <v>0</v>
      </c>
    </row>
    <row r="77" spans="3:18" x14ac:dyDescent="0.25">
      <c r="C77" s="3" t="s">
        <v>67</v>
      </c>
      <c r="D77" s="4"/>
      <c r="E77" s="4"/>
      <c r="R77" s="2">
        <f t="shared" si="1"/>
        <v>0</v>
      </c>
    </row>
    <row r="78" spans="3:18" x14ac:dyDescent="0.25">
      <c r="C78" s="5" t="s">
        <v>68</v>
      </c>
      <c r="D78" s="6"/>
      <c r="E78" s="6"/>
      <c r="R78" s="2">
        <f t="shared" si="1"/>
        <v>0</v>
      </c>
    </row>
    <row r="79" spans="3:18" x14ac:dyDescent="0.25">
      <c r="C79" s="5" t="s">
        <v>69</v>
      </c>
      <c r="D79" s="6"/>
      <c r="E79" s="6"/>
      <c r="R79" s="2">
        <f t="shared" si="1"/>
        <v>0</v>
      </c>
    </row>
    <row r="80" spans="3:18" x14ac:dyDescent="0.25">
      <c r="C80" s="3" t="s">
        <v>70</v>
      </c>
      <c r="D80" s="4"/>
      <c r="E80" s="4"/>
      <c r="R80" s="2">
        <f t="shared" si="1"/>
        <v>0</v>
      </c>
    </row>
    <row r="81" spans="3:18" x14ac:dyDescent="0.25">
      <c r="C81" s="5" t="s">
        <v>71</v>
      </c>
      <c r="D81" s="6"/>
      <c r="E81" s="6"/>
      <c r="R81" s="2">
        <f t="shared" si="1"/>
        <v>0</v>
      </c>
    </row>
    <row r="82" spans="3:18" x14ac:dyDescent="0.25">
      <c r="C82" s="5" t="s">
        <v>72</v>
      </c>
      <c r="D82" s="6"/>
      <c r="E82" s="6"/>
      <c r="R82" s="2">
        <f t="shared" si="1"/>
        <v>0</v>
      </c>
    </row>
    <row r="83" spans="3:18" x14ac:dyDescent="0.25">
      <c r="C83" s="3" t="s">
        <v>73</v>
      </c>
      <c r="D83" s="4"/>
      <c r="E83" s="4"/>
      <c r="R83" s="2">
        <f t="shared" si="1"/>
        <v>0</v>
      </c>
    </row>
    <row r="84" spans="3:18" x14ac:dyDescent="0.25">
      <c r="C84" s="5" t="s">
        <v>74</v>
      </c>
      <c r="D84" s="6"/>
      <c r="E84" s="6"/>
      <c r="R84" s="2">
        <f t="shared" si="1"/>
        <v>0</v>
      </c>
    </row>
    <row r="85" spans="3:18" s="19" customFormat="1" ht="22.5" customHeight="1" x14ac:dyDescent="0.3">
      <c r="C85" s="33" t="s">
        <v>64</v>
      </c>
      <c r="D85" s="34">
        <f>+D54+D28+D18+D12</f>
        <v>102701379</v>
      </c>
      <c r="E85" s="35">
        <f>+E12+E18+E28+E54</f>
        <v>0</v>
      </c>
      <c r="F85" s="34">
        <f>+F12+F18</f>
        <v>3961012.77</v>
      </c>
      <c r="G85" s="34">
        <f>+G12+G18+G28</f>
        <v>5023822.97</v>
      </c>
      <c r="H85" s="34">
        <f>+H12+H18+H28+H54</f>
        <v>4591715.2</v>
      </c>
      <c r="I85" s="34">
        <f>+I12+I18+I28</f>
        <v>5677409.8900000006</v>
      </c>
      <c r="J85" s="34">
        <f>+J54+J28+J18+J12</f>
        <v>0</v>
      </c>
      <c r="K85" s="34">
        <f>+K54+K28+K18+K12</f>
        <v>0</v>
      </c>
      <c r="L85" s="34">
        <f>+L54+L28+L18+L12</f>
        <v>0</v>
      </c>
      <c r="M85" s="34">
        <f>+M12+M18+M28</f>
        <v>0</v>
      </c>
      <c r="N85" s="35">
        <f>+N12+N18+N28</f>
        <v>0</v>
      </c>
      <c r="O85" s="34">
        <f>+O12+O18+O28</f>
        <v>0</v>
      </c>
      <c r="P85" s="34">
        <f>+P12+P18+P28+P54</f>
        <v>0</v>
      </c>
      <c r="Q85" s="35"/>
      <c r="R85" s="36">
        <f>+F85+G85+H85+I85+J85+K85+L85+M85+N85+O85+P85+Q85</f>
        <v>19253960.830000002</v>
      </c>
    </row>
    <row r="87" spans="3:18" x14ac:dyDescent="0.25">
      <c r="C87" t="s">
        <v>93</v>
      </c>
    </row>
    <row r="93" spans="3:18" ht="15.75" thickBot="1" x14ac:dyDescent="0.3"/>
    <row r="94" spans="3:18" ht="15.75" thickTop="1" x14ac:dyDescent="0.25">
      <c r="H94" s="39" t="s">
        <v>95</v>
      </c>
      <c r="I94" s="39"/>
      <c r="J94" s="39"/>
      <c r="K94" s="39"/>
    </row>
    <row r="95" spans="3:18" x14ac:dyDescent="0.25">
      <c r="H95" s="40" t="s">
        <v>96</v>
      </c>
      <c r="I95" s="40"/>
      <c r="J95" s="40"/>
      <c r="K95" s="40"/>
    </row>
  </sheetData>
  <mergeCells count="11">
    <mergeCell ref="H94:K94"/>
    <mergeCell ref="H95:K95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scale="85" orientation="landscape" r:id="rId1"/>
  <rowBreaks count="2" manualBreakCount="2">
    <brk id="53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Comision De Defensa Comercial TI</cp:lastModifiedBy>
  <cp:lastPrinted>2023-11-03T18:05:43Z</cp:lastPrinted>
  <dcterms:created xsi:type="dcterms:W3CDTF">2021-07-29T18:58:50Z</dcterms:created>
  <dcterms:modified xsi:type="dcterms:W3CDTF">2024-05-14T13:27:17Z</dcterms:modified>
</cp:coreProperties>
</file>