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671ff2e720325b/Documents/Turquia/Informacion Adicional/NO CONFIDENCIAL/Anexo 10/"/>
    </mc:Choice>
  </mc:AlternateContent>
  <xr:revisionPtr revIDLastSave="0" documentId="14_{B2E22368-8D1B-4351-8848-760452DDE8C7}" xr6:coauthVersionLast="47" xr6:coauthVersionMax="47" xr10:uidLastSave="{00000000-0000-0000-0000-000000000000}"/>
  <bookViews>
    <workbookView xWindow="-110" yWindow="-110" windowWidth="19420" windowHeight="11500" tabRatio="738" xr2:uid="{91D8DDF3-B32C-4199-BD96-86C6EC3F5BE9}"/>
  </bookViews>
  <sheets>
    <sheet name="Fros del producto" sheetId="8" r:id="rId1"/>
    <sheet name="Fros de la empresa" sheetId="9" r:id="rId2"/>
  </sheets>
  <definedNames>
    <definedName name="_xlnm.Print_Area" localSheetId="1">'Fros de la empresa'!$B$1:$O$38</definedName>
    <definedName name="_xlnm.Print_Area" localSheetId="0">'Fros del producto'!$B$1:$O$46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9" l="1"/>
  <c r="O25" i="9"/>
  <c r="O27" i="9"/>
  <c r="J33" i="9"/>
  <c r="O13" i="9"/>
  <c r="O14" i="9"/>
  <c r="O18" i="9"/>
  <c r="N25" i="9"/>
  <c r="M28" i="9"/>
  <c r="H38" i="9"/>
  <c r="M12" i="9"/>
  <c r="G37" i="9"/>
  <c r="G38" i="9"/>
  <c r="G32" i="9"/>
  <c r="M19" i="9"/>
  <c r="M20" i="9"/>
  <c r="G31" i="9"/>
  <c r="L27" i="9"/>
  <c r="N28" i="9"/>
  <c r="N14" i="9"/>
  <c r="N16" i="9"/>
  <c r="L19" i="9"/>
  <c r="I38" i="9"/>
  <c r="E38" i="9"/>
  <c r="I37" i="9"/>
  <c r="E37" i="9"/>
  <c r="I36" i="9"/>
  <c r="H36" i="9"/>
  <c r="G36" i="9"/>
  <c r="M36" i="9" s="1"/>
  <c r="F36" i="9"/>
  <c r="E36" i="9"/>
  <c r="I35" i="9"/>
  <c r="H35" i="9"/>
  <c r="G35" i="9"/>
  <c r="M35" i="9" s="1"/>
  <c r="F35" i="9"/>
  <c r="N35" i="9" s="1"/>
  <c r="E35" i="9"/>
  <c r="K35" i="9" s="1"/>
  <c r="I33" i="9"/>
  <c r="E33" i="9"/>
  <c r="I32" i="9"/>
  <c r="H32" i="9"/>
  <c r="F32" i="9"/>
  <c r="E32" i="9"/>
  <c r="J31" i="9"/>
  <c r="I31" i="9"/>
  <c r="E31" i="9"/>
  <c r="O29" i="9"/>
  <c r="N29" i="9"/>
  <c r="M29" i="9"/>
  <c r="L29" i="9"/>
  <c r="K29" i="9"/>
  <c r="O28" i="9"/>
  <c r="K28" i="9"/>
  <c r="M27" i="9"/>
  <c r="O26" i="9"/>
  <c r="N26" i="9"/>
  <c r="M26" i="9"/>
  <c r="L26" i="9"/>
  <c r="K26" i="9"/>
  <c r="L25" i="9"/>
  <c r="K25" i="9"/>
  <c r="N24" i="9"/>
  <c r="M24" i="9"/>
  <c r="L24" i="9"/>
  <c r="K24" i="9"/>
  <c r="O20" i="9"/>
  <c r="O19" i="9"/>
  <c r="N19" i="9"/>
  <c r="N18" i="9"/>
  <c r="M18" i="9"/>
  <c r="L18" i="9"/>
  <c r="K18" i="9"/>
  <c r="O17" i="9"/>
  <c r="N17" i="9"/>
  <c r="M17" i="9"/>
  <c r="L17" i="9"/>
  <c r="K17" i="9"/>
  <c r="O16" i="9"/>
  <c r="M16" i="9"/>
  <c r="L16" i="9"/>
  <c r="K16" i="9"/>
  <c r="O15" i="9"/>
  <c r="N15" i="9"/>
  <c r="M15" i="9"/>
  <c r="L15" i="9"/>
  <c r="K15" i="9"/>
  <c r="O12" i="9"/>
  <c r="N12" i="9"/>
  <c r="L12" i="9"/>
  <c r="K12" i="9"/>
  <c r="O10" i="9"/>
  <c r="N10" i="9"/>
  <c r="J38" i="8"/>
  <c r="J40" i="8"/>
  <c r="J41" i="8"/>
  <c r="O16" i="8"/>
  <c r="O18" i="8"/>
  <c r="J36" i="8"/>
  <c r="O21" i="8"/>
  <c r="O22" i="8"/>
  <c r="J34" i="8"/>
  <c r="M29" i="8"/>
  <c r="N31" i="8"/>
  <c r="M16" i="8"/>
  <c r="M17" i="8"/>
  <c r="N20" i="8"/>
  <c r="H34" i="8"/>
  <c r="G40" i="8"/>
  <c r="G41" i="8"/>
  <c r="G35" i="8"/>
  <c r="M22" i="8"/>
  <c r="M23" i="8"/>
  <c r="G34" i="8"/>
  <c r="N27" i="8"/>
  <c r="K28" i="8"/>
  <c r="F41" i="8"/>
  <c r="K16" i="8"/>
  <c r="K18" i="8"/>
  <c r="N21" i="8"/>
  <c r="K22" i="8"/>
  <c r="N23" i="8"/>
  <c r="I41" i="8"/>
  <c r="H41" i="8"/>
  <c r="E41" i="8"/>
  <c r="I40" i="8"/>
  <c r="H40" i="8"/>
  <c r="F40" i="8"/>
  <c r="N40" i="8" s="1"/>
  <c r="E40" i="8"/>
  <c r="J39" i="8"/>
  <c r="I39" i="8"/>
  <c r="O39" i="8" s="1"/>
  <c r="H39" i="8"/>
  <c r="G39" i="8"/>
  <c r="M39" i="8" s="1"/>
  <c r="E39" i="8"/>
  <c r="I38" i="8"/>
  <c r="H38" i="8"/>
  <c r="G38" i="8"/>
  <c r="E38" i="8"/>
  <c r="I36" i="8"/>
  <c r="E36" i="8"/>
  <c r="I35" i="8"/>
  <c r="H35" i="8"/>
  <c r="F35" i="8"/>
  <c r="E35" i="8"/>
  <c r="I34" i="8"/>
  <c r="E34" i="8"/>
  <c r="O32" i="8"/>
  <c r="N32" i="8"/>
  <c r="M32" i="8"/>
  <c r="L32" i="8"/>
  <c r="O31" i="8"/>
  <c r="L31" i="8"/>
  <c r="K31" i="8"/>
  <c r="O30" i="8"/>
  <c r="N30" i="8"/>
  <c r="M30" i="8"/>
  <c r="L30" i="8"/>
  <c r="K30" i="8"/>
  <c r="O29" i="8"/>
  <c r="N29" i="8"/>
  <c r="L29" i="8"/>
  <c r="K29" i="8"/>
  <c r="O28" i="8"/>
  <c r="N28" i="8"/>
  <c r="M28" i="8"/>
  <c r="O27" i="8"/>
  <c r="M27" i="8"/>
  <c r="K27" i="8"/>
  <c r="O23" i="8"/>
  <c r="K23" i="8"/>
  <c r="N22" i="8"/>
  <c r="L22" i="8"/>
  <c r="M21" i="8"/>
  <c r="L21" i="8"/>
  <c r="K21" i="8"/>
  <c r="O20" i="8"/>
  <c r="K20" i="8"/>
  <c r="O19" i="8"/>
  <c r="N19" i="8"/>
  <c r="M19" i="8"/>
  <c r="L19" i="8"/>
  <c r="K19" i="8"/>
  <c r="M18" i="8"/>
  <c r="O17" i="8"/>
  <c r="N17" i="8"/>
  <c r="L17" i="8"/>
  <c r="K17" i="8"/>
  <c r="O13" i="8"/>
  <c r="N13" i="8"/>
  <c r="M13" i="8"/>
  <c r="L13" i="8"/>
  <c r="K13" i="8"/>
  <c r="L36" i="9" l="1"/>
  <c r="J35" i="9"/>
  <c r="O35" i="9" s="1"/>
  <c r="J36" i="9"/>
  <c r="O37" i="9"/>
  <c r="O24" i="9"/>
  <c r="O36" i="9"/>
  <c r="O23" i="9"/>
  <c r="J38" i="9"/>
  <c r="O38" i="9" s="1"/>
  <c r="J32" i="9"/>
  <c r="O32" i="9" s="1"/>
  <c r="O31" i="9"/>
  <c r="O33" i="9"/>
  <c r="H37" i="9"/>
  <c r="M37" i="9" s="1"/>
  <c r="M25" i="9"/>
  <c r="H33" i="9"/>
  <c r="M38" i="9"/>
  <c r="N23" i="9"/>
  <c r="M32" i="9"/>
  <c r="M14" i="9"/>
  <c r="M13" i="9"/>
  <c r="N32" i="9"/>
  <c r="H31" i="9"/>
  <c r="M31" i="9" s="1"/>
  <c r="M23" i="9"/>
  <c r="G33" i="9"/>
  <c r="L13" i="9"/>
  <c r="L20" i="9"/>
  <c r="K27" i="9"/>
  <c r="N27" i="9"/>
  <c r="L35" i="9"/>
  <c r="L28" i="9"/>
  <c r="F37" i="9"/>
  <c r="N36" i="9"/>
  <c r="K36" i="9"/>
  <c r="K23" i="9"/>
  <c r="L23" i="9"/>
  <c r="F33" i="9"/>
  <c r="F38" i="9"/>
  <c r="N38" i="9" s="1"/>
  <c r="F31" i="9"/>
  <c r="K31" i="9" s="1"/>
  <c r="N20" i="9"/>
  <c r="K20" i="9"/>
  <c r="N13" i="9"/>
  <c r="K32" i="9"/>
  <c r="L32" i="9"/>
  <c r="K14" i="9"/>
  <c r="L14" i="9"/>
  <c r="K19" i="9"/>
  <c r="K13" i="9"/>
  <c r="M38" i="8"/>
  <c r="M40" i="8"/>
  <c r="O40" i="8"/>
  <c r="O38" i="8"/>
  <c r="O26" i="8"/>
  <c r="O41" i="8"/>
  <c r="J35" i="8"/>
  <c r="O35" i="8" s="1"/>
  <c r="O36" i="8"/>
  <c r="O15" i="8"/>
  <c r="O34" i="8"/>
  <c r="M41" i="8"/>
  <c r="N41" i="8"/>
  <c r="N35" i="8"/>
  <c r="M20" i="8"/>
  <c r="M35" i="8"/>
  <c r="H36" i="8"/>
  <c r="M34" i="8"/>
  <c r="M31" i="8"/>
  <c r="M26" i="8"/>
  <c r="G36" i="8"/>
  <c r="M36" i="8" s="1"/>
  <c r="L20" i="8"/>
  <c r="L23" i="8"/>
  <c r="M15" i="8"/>
  <c r="L15" i="8"/>
  <c r="F39" i="8"/>
  <c r="K39" i="8" s="1"/>
  <c r="L28" i="8"/>
  <c r="L27" i="8"/>
  <c r="F38" i="8"/>
  <c r="K40" i="8"/>
  <c r="N26" i="8"/>
  <c r="K41" i="8"/>
  <c r="K26" i="8"/>
  <c r="L26" i="8"/>
  <c r="F36" i="8"/>
  <c r="K36" i="8" s="1"/>
  <c r="L16" i="8"/>
  <c r="L35" i="8"/>
  <c r="L18" i="8"/>
  <c r="N18" i="8"/>
  <c r="K35" i="8"/>
  <c r="N16" i="8"/>
  <c r="F34" i="8"/>
  <c r="K15" i="8"/>
  <c r="N15" i="8"/>
  <c r="L41" i="8"/>
  <c r="L40" i="8"/>
  <c r="N37" i="9" l="1"/>
  <c r="M33" i="9"/>
  <c r="N31" i="9"/>
  <c r="L38" i="9"/>
  <c r="K37" i="9"/>
  <c r="L37" i="9"/>
  <c r="K38" i="9"/>
  <c r="N33" i="9"/>
  <c r="L33" i="9"/>
  <c r="K33" i="9"/>
  <c r="L31" i="9"/>
  <c r="L36" i="8"/>
  <c r="L38" i="8"/>
  <c r="N38" i="8"/>
  <c r="K38" i="8"/>
  <c r="L39" i="8"/>
  <c r="N39" i="8"/>
  <c r="N36" i="8"/>
  <c r="N34" i="8"/>
  <c r="K34" i="8"/>
  <c r="L34" i="8"/>
</calcChain>
</file>

<file path=xl/sharedStrings.xml><?xml version="1.0" encoding="utf-8"?>
<sst xmlns="http://schemas.openxmlformats.org/spreadsheetml/2006/main" count="133" uniqueCount="75">
  <si>
    <t>Unidad</t>
  </si>
  <si>
    <t>%</t>
  </si>
  <si>
    <t>Clave</t>
  </si>
  <si>
    <t>Producto investigado</t>
  </si>
  <si>
    <t>Razón social</t>
  </si>
  <si>
    <t>No.</t>
  </si>
  <si>
    <t>Conceptos</t>
  </si>
  <si>
    <t>Estado de resultados</t>
  </si>
  <si>
    <t>1</t>
  </si>
  <si>
    <r>
      <t xml:space="preserve">Ventas netas </t>
    </r>
    <r>
      <rPr>
        <i/>
        <sz val="10"/>
        <rFont val="Arial"/>
        <family val="2"/>
      </rPr>
      <t>(PInv)</t>
    </r>
  </si>
  <si>
    <t>2</t>
  </si>
  <si>
    <r>
      <t xml:space="preserve">Costo de ventas </t>
    </r>
    <r>
      <rPr>
        <i/>
        <sz val="10"/>
        <rFont val="Arial"/>
        <family val="2"/>
      </rPr>
      <t>(PInv)</t>
    </r>
  </si>
  <si>
    <t>3</t>
  </si>
  <si>
    <r>
      <t xml:space="preserve">Utilidad bruta </t>
    </r>
    <r>
      <rPr>
        <i/>
        <sz val="10"/>
        <rFont val="Arial"/>
        <family val="2"/>
      </rPr>
      <t>(PInv)</t>
    </r>
  </si>
  <si>
    <t>4</t>
  </si>
  <si>
    <r>
      <t xml:space="preserve">Gastos de operación </t>
    </r>
    <r>
      <rPr>
        <i/>
        <sz val="10"/>
        <rFont val="Arial"/>
        <family val="2"/>
      </rPr>
      <t>(pr)</t>
    </r>
  </si>
  <si>
    <t>5</t>
  </si>
  <si>
    <r>
      <t xml:space="preserve">Depreciación y otros conceptos de flujo de efectivo </t>
    </r>
    <r>
      <rPr>
        <i/>
        <sz val="10"/>
        <rFont val="Arial"/>
        <family val="2"/>
      </rPr>
      <t>(pr)</t>
    </r>
  </si>
  <si>
    <t>6</t>
  </si>
  <si>
    <r>
      <t xml:space="preserve">EBIT (Utilidad operativa) </t>
    </r>
    <r>
      <rPr>
        <i/>
        <sz val="10"/>
        <rFont val="Arial"/>
        <family val="2"/>
      </rPr>
      <t>(PInv)</t>
    </r>
  </si>
  <si>
    <t>7</t>
  </si>
  <si>
    <r>
      <t xml:space="preserve">Utilidad antes de impuestos </t>
    </r>
    <r>
      <rPr>
        <i/>
        <sz val="10"/>
        <rFont val="Arial"/>
        <family val="2"/>
      </rPr>
      <t>(PInv)</t>
    </r>
  </si>
  <si>
    <t>8</t>
  </si>
  <si>
    <r>
      <t xml:space="preserve">Impuestos </t>
    </r>
    <r>
      <rPr>
        <i/>
        <sz val="10"/>
        <rFont val="Arial"/>
        <family val="2"/>
      </rPr>
      <t>(pr)</t>
    </r>
  </si>
  <si>
    <t>9</t>
  </si>
  <si>
    <r>
      <t xml:space="preserve">Utilidad neta </t>
    </r>
    <r>
      <rPr>
        <i/>
        <sz val="10"/>
        <rFont val="Arial"/>
        <family val="2"/>
      </rPr>
      <t>(PInv)</t>
    </r>
  </si>
  <si>
    <t>Balance General</t>
  </si>
  <si>
    <r>
      <t>Activos Totales (</t>
    </r>
    <r>
      <rPr>
        <i/>
        <sz val="10"/>
        <rFont val="Arial"/>
        <family val="2"/>
      </rPr>
      <t>pr)</t>
    </r>
  </si>
  <si>
    <r>
      <t xml:space="preserve">Capital contable </t>
    </r>
    <r>
      <rPr>
        <i/>
        <sz val="10"/>
        <rFont val="Arial"/>
        <family val="2"/>
      </rPr>
      <t>(pr)</t>
    </r>
  </si>
  <si>
    <r>
      <t xml:space="preserve">Activo circulante </t>
    </r>
    <r>
      <rPr>
        <i/>
        <sz val="10"/>
        <rFont val="Arial"/>
        <family val="2"/>
      </rPr>
      <t>(pr)</t>
    </r>
  </si>
  <si>
    <r>
      <t xml:space="preserve">Pasivo circulante </t>
    </r>
    <r>
      <rPr>
        <i/>
        <sz val="10"/>
        <rFont val="Arial"/>
        <family val="2"/>
      </rPr>
      <t>(pr)</t>
    </r>
  </si>
  <si>
    <r>
      <t xml:space="preserve">Inventarios </t>
    </r>
    <r>
      <rPr>
        <i/>
        <sz val="10"/>
        <rFont val="Arial"/>
        <family val="2"/>
      </rPr>
      <t>(pr)</t>
    </r>
  </si>
  <si>
    <r>
      <t xml:space="preserve">Pasivo Total </t>
    </r>
    <r>
      <rPr>
        <i/>
        <sz val="10"/>
        <rFont val="Arial"/>
        <family val="2"/>
      </rPr>
      <t>(pr)</t>
    </r>
  </si>
  <si>
    <t>Indicadores financieros</t>
  </si>
  <si>
    <t>Utilidad neta/ventas</t>
  </si>
  <si>
    <t>Flujo de caja o flujo de efectivo</t>
  </si>
  <si>
    <t>Rendimiento de las inversiones</t>
  </si>
  <si>
    <t>Capacidad de reunir capital</t>
  </si>
  <si>
    <t xml:space="preserve">    Ratio de circulante</t>
  </si>
  <si>
    <t xml:space="preserve">    Prueba del ácido</t>
  </si>
  <si>
    <t xml:space="preserve">    Pasivo total/capital contable</t>
  </si>
  <si>
    <t xml:space="preserve">    Pasivo total/activo total</t>
  </si>
  <si>
    <t>PInv = Producto Investigado</t>
  </si>
  <si>
    <t>pr = Prorrateo</t>
  </si>
  <si>
    <t>Ventas netas</t>
  </si>
  <si>
    <t xml:space="preserve">Costo de ventas </t>
  </si>
  <si>
    <t>Utilidad bruta</t>
  </si>
  <si>
    <t>Gastos de operación</t>
  </si>
  <si>
    <t>Depreciación y otros conceptos de flujo de efectivo</t>
  </si>
  <si>
    <t>EBIT (Utilidad operativa)</t>
  </si>
  <si>
    <t>Utilidad antes de impuestos</t>
  </si>
  <si>
    <t>Impuestos</t>
  </si>
  <si>
    <t xml:space="preserve">Utilidad neta </t>
  </si>
  <si>
    <t>Activos Totales</t>
  </si>
  <si>
    <t>Capital contable</t>
  </si>
  <si>
    <t xml:space="preserve">Activo circulante </t>
  </si>
  <si>
    <t>Pasivo circulante</t>
  </si>
  <si>
    <t xml:space="preserve">Inventarios </t>
  </si>
  <si>
    <t>Pasivo Total</t>
  </si>
  <si>
    <t>Indicadores financieros de la Razón Social</t>
  </si>
  <si>
    <t>Variación porcentual</t>
  </si>
  <si>
    <t>Datos financieros de la Empresa correspondientes al producto nacional similar al importado investigado</t>
  </si>
  <si>
    <t>Anexo 3   A</t>
  </si>
  <si>
    <t>Anexo 3  B- Total de la empresa</t>
  </si>
  <si>
    <t>METALDOM, S. A.</t>
  </si>
  <si>
    <t>Barras de hierro o acero sin alear, simplemente forjadas, laminadas o extrudidas, en caliente, así como las sometidas a torsión después del laminado</t>
  </si>
  <si>
    <t>Enero-Junio 2024</t>
  </si>
  <si>
    <t>Enero-Junio 2025</t>
  </si>
  <si>
    <t>RD$</t>
  </si>
  <si>
    <r>
      <t xml:space="preserve">Nota: </t>
    </r>
    <r>
      <rPr>
        <sz val="12"/>
        <rFont val="Calibri"/>
        <family val="2"/>
      </rPr>
      <t>LA INFORMACION CONTENIDA EN ESTE ARCHIVO/CUADRO ES CONSIDERADA INFORMACION CONFIDENCIAL DE ACUERDO AL ARTICULO 6.5 DEL ACUERDO ANTIDUMPING 12.4 DEL ACUERDO DE SUBVENCIONES Y MEDIDAS COMPENSATORIAS, DEBIDO A QUE SU DIVULGACION IMPLICARIA UNA VENTAJA SIGNIFICATIVA PARA UN COMPETIDOR, ADEMAS DE CAUSAR UN DAŇO FINANCIERO SUSTANCIAL E IRREVERSIBLE PARA NUESTRA EMPRESA. SE HA CREADO UN INDICE PARA FACILITAR LECTURA.</t>
    </r>
  </si>
  <si>
    <t>En-Jun2024</t>
  </si>
  <si>
    <t>En-Jun2025</t>
  </si>
  <si>
    <t>2022/2021</t>
  </si>
  <si>
    <t>2023/2022</t>
  </si>
  <si>
    <t>2024/2023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</si>
</sst>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4" fontId="1" fillId="0" borderId="1" xfId="1" applyNumberForma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2" fontId="3" fillId="3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65" fontId="1" fillId="0" borderId="1" xfId="1" applyNumberFormat="1" applyBorder="1" applyAlignment="1">
      <alignment horizontal="center" vertical="center" wrapText="1"/>
    </xf>
    <xf numFmtId="165" fontId="1" fillId="0" borderId="1" xfId="1" applyNumberFormat="1" applyBorder="1" applyAlignment="1">
      <alignment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Continuous" vertical="center" wrapText="1"/>
    </xf>
    <xf numFmtId="0" fontId="0" fillId="4" borderId="1" xfId="0" applyFill="1" applyBorder="1" applyAlignment="1">
      <alignment horizontal="centerContinuous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1" fillId="0" borderId="0" xfId="0" applyFont="1" applyAlignment="1">
      <alignment horizontal="left" vertical="center" wrapText="1"/>
    </xf>
    <xf numFmtId="3" fontId="1" fillId="0" borderId="1" xfId="1" applyNumberForma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CCF0F-1A44-4004-9A9B-729605B04093}">
  <sheetPr>
    <pageSetUpPr fitToPage="1"/>
  </sheetPr>
  <dimension ref="B3:O46"/>
  <sheetViews>
    <sheetView tabSelected="1" zoomScale="85" zoomScaleNormal="85" zoomScaleSheetLayoutView="90" workbookViewId="0">
      <selection activeCell="I1" sqref="I1:J1048576"/>
    </sheetView>
  </sheetViews>
  <sheetFormatPr defaultRowHeight="12.5" x14ac:dyDescent="0.25"/>
  <cols>
    <col min="1" max="1" width="6.6328125" customWidth="1"/>
    <col min="2" max="2" width="5.453125" customWidth="1"/>
    <col min="3" max="3" width="49" customWidth="1"/>
    <col min="4" max="4" width="9.08984375" customWidth="1"/>
    <col min="5" max="8" width="19" customWidth="1"/>
    <col min="9" max="10" width="16.36328125" customWidth="1"/>
    <col min="11" max="15" width="11.36328125" customWidth="1"/>
    <col min="16" max="257" width="11.54296875" customWidth="1"/>
  </cols>
  <sheetData>
    <row r="3" spans="2:15" ht="20" x14ac:dyDescent="0.4">
      <c r="B3" s="1" t="s">
        <v>62</v>
      </c>
      <c r="C3" s="2"/>
      <c r="D3" s="2"/>
      <c r="E3" s="2"/>
      <c r="F3" s="2"/>
      <c r="G3" s="2"/>
      <c r="H3" s="2"/>
      <c r="I3" s="2"/>
      <c r="J3" s="2"/>
      <c r="K3" s="2"/>
    </row>
    <row r="5" spans="2:15" ht="20" x14ac:dyDescent="0.4">
      <c r="B5" s="1" t="s">
        <v>61</v>
      </c>
      <c r="C5" s="2"/>
      <c r="D5" s="2"/>
      <c r="E5" s="2"/>
      <c r="F5" s="2"/>
      <c r="G5" s="2"/>
      <c r="H5" s="2"/>
      <c r="I5" s="2"/>
      <c r="J5" s="2"/>
      <c r="K5" s="2"/>
    </row>
    <row r="6" spans="2:15" ht="20" x14ac:dyDescent="0.4">
      <c r="B6" s="1"/>
      <c r="C6" s="2"/>
      <c r="D6" s="2"/>
      <c r="E6" s="2"/>
      <c r="F6" s="2"/>
      <c r="G6" s="2"/>
      <c r="H6" s="2"/>
      <c r="I6" s="2"/>
      <c r="J6" s="2"/>
      <c r="K6" s="2"/>
    </row>
    <row r="7" spans="2:15" ht="20" x14ac:dyDescent="0.4">
      <c r="B7" s="1"/>
      <c r="C7" s="3" t="s">
        <v>2</v>
      </c>
      <c r="D7" s="26"/>
      <c r="E7" s="26"/>
      <c r="F7" s="26"/>
      <c r="G7" s="26"/>
      <c r="H7" s="26"/>
      <c r="I7" s="26"/>
      <c r="J7" s="26"/>
      <c r="K7" s="24"/>
    </row>
    <row r="8" spans="2:15" ht="39" customHeight="1" x14ac:dyDescent="0.4">
      <c r="B8" s="1"/>
      <c r="C8" s="3" t="s">
        <v>3</v>
      </c>
      <c r="D8" s="27" t="s">
        <v>65</v>
      </c>
      <c r="E8" s="27"/>
      <c r="F8" s="27"/>
      <c r="G8" s="27"/>
      <c r="H8" s="27"/>
      <c r="I8" s="27"/>
      <c r="J8" s="27"/>
      <c r="K8" s="25"/>
    </row>
    <row r="9" spans="2:15" ht="20" x14ac:dyDescent="0.4">
      <c r="B9" s="1"/>
      <c r="C9" s="3" t="s">
        <v>4</v>
      </c>
      <c r="D9" s="26" t="s">
        <v>64</v>
      </c>
      <c r="E9" s="26"/>
      <c r="F9" s="26"/>
      <c r="G9" s="26"/>
      <c r="H9" s="26"/>
      <c r="I9" s="26"/>
      <c r="J9" s="26"/>
      <c r="K9" s="24"/>
    </row>
    <row r="10" spans="2:15" ht="11.5" customHeight="1" x14ac:dyDescent="0.3">
      <c r="B10" s="5"/>
      <c r="L10" s="22" t="s">
        <v>60</v>
      </c>
      <c r="M10" s="23"/>
      <c r="N10" s="23"/>
      <c r="O10" s="23"/>
    </row>
    <row r="13" spans="2:15" ht="93" x14ac:dyDescent="0.25">
      <c r="B13" s="4" t="s">
        <v>5</v>
      </c>
      <c r="C13" s="4" t="s">
        <v>6</v>
      </c>
      <c r="D13" s="4" t="s">
        <v>0</v>
      </c>
      <c r="E13" s="4">
        <v>2021</v>
      </c>
      <c r="F13" s="4">
        <v>2022</v>
      </c>
      <c r="G13" s="4">
        <v>2023</v>
      </c>
      <c r="H13" s="4">
        <v>2024</v>
      </c>
      <c r="I13" s="4" t="s">
        <v>66</v>
      </c>
      <c r="J13" s="4" t="s">
        <v>67</v>
      </c>
      <c r="K13" s="4" t="str">
        <f>+F13&amp;" / "&amp;E13</f>
        <v>2022 / 2021</v>
      </c>
      <c r="L13" s="4" t="str">
        <f>+G13&amp;" / "&amp;F13</f>
        <v>2023 / 2022</v>
      </c>
      <c r="M13" s="4" t="str">
        <f>+H13&amp;" / "&amp;G13</f>
        <v>2024 / 2023</v>
      </c>
      <c r="N13" s="4" t="str">
        <f>+H13&amp;" / "&amp;F13</f>
        <v>2024 / 2022</v>
      </c>
      <c r="O13" s="4" t="str">
        <f>+J13&amp;" / "&amp;I13</f>
        <v>Enero-Junio 2025 / Enero-Junio 2024</v>
      </c>
    </row>
    <row r="14" spans="2:15" ht="15.5" x14ac:dyDescent="0.25">
      <c r="B14" s="6"/>
      <c r="C14" s="7" t="s">
        <v>7</v>
      </c>
      <c r="D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2:15" ht="13" x14ac:dyDescent="0.25">
      <c r="B15" s="6" t="s">
        <v>8</v>
      </c>
      <c r="C15" s="8" t="s">
        <v>9</v>
      </c>
      <c r="D15" s="6" t="s">
        <v>68</v>
      </c>
      <c r="E15" s="29">
        <v>100</v>
      </c>
      <c r="F15" s="16">
        <v>122.68671716512122</v>
      </c>
      <c r="G15" s="16">
        <v>110.70629538996951</v>
      </c>
      <c r="H15" s="16">
        <v>107.79854575330894</v>
      </c>
      <c r="I15" s="29">
        <v>100</v>
      </c>
      <c r="J15" s="16">
        <v>103.83728812294379</v>
      </c>
      <c r="K15" s="9">
        <f>+IF(E15=0,"",((F15-E15)/E15)*100)</f>
        <v>22.686717165121223</v>
      </c>
      <c r="L15" s="9">
        <f>+IF(F15=0,"",((G15-F15)/F15)*100)</f>
        <v>-9.765052038214975</v>
      </c>
      <c r="M15" s="9">
        <f>+IF(G15=0,"",((H15-G15)/G15)*100)</f>
        <v>-2.6265440699807066</v>
      </c>
      <c r="N15" s="9">
        <f>+IF(F15=0,"",((H15-F15)/F15)*100)</f>
        <v>-12.135112712955417</v>
      </c>
      <c r="O15" s="9">
        <f>+IF(I15=0,"",((J15-I15)/I15)*100)</f>
        <v>3.8372881229437898</v>
      </c>
    </row>
    <row r="16" spans="2:15" ht="13" x14ac:dyDescent="0.25">
      <c r="B16" s="6" t="s">
        <v>10</v>
      </c>
      <c r="C16" s="8" t="s">
        <v>11</v>
      </c>
      <c r="D16" s="6" t="s">
        <v>68</v>
      </c>
      <c r="E16" s="29">
        <v>100</v>
      </c>
      <c r="F16" s="16">
        <v>125.7586013622436</v>
      </c>
      <c r="G16" s="16">
        <v>101.65712913927202</v>
      </c>
      <c r="H16" s="16">
        <v>102.82724687358275</v>
      </c>
      <c r="I16" s="29">
        <v>100</v>
      </c>
      <c r="J16" s="16">
        <v>106.02634758499927</v>
      </c>
      <c r="K16" s="9">
        <f t="shared" ref="K16:K23" si="0">+IF(E16=0,"",((F16-E16)/E16)*100)</f>
        <v>25.758601362243596</v>
      </c>
      <c r="L16" s="9">
        <f t="shared" ref="L16:L23" si="1">+IF(F16=0,"",((G16-F16)/F16)*100)</f>
        <v>-19.164869807630943</v>
      </c>
      <c r="M16" s="9">
        <f t="shared" ref="M16:M23" si="2">+IF(G16=0,"",((H16-G16)/G16)*100)</f>
        <v>1.1510434577664048</v>
      </c>
      <c r="N16" s="9">
        <f>+IF(F16=0,"",((H16-F16)/F16)*100)</f>
        <v>-18.234422329974727</v>
      </c>
      <c r="O16" s="9">
        <f t="shared" ref="O16:O23" si="3">+IF(I16=0,"",((J16-I16)/I16)*100)</f>
        <v>6.0263475849992716</v>
      </c>
    </row>
    <row r="17" spans="2:15" ht="13" x14ac:dyDescent="0.25">
      <c r="B17" s="6" t="s">
        <v>12</v>
      </c>
      <c r="C17" s="8" t="s">
        <v>13</v>
      </c>
      <c r="D17" s="6" t="s">
        <v>68</v>
      </c>
      <c r="E17" s="29">
        <v>100</v>
      </c>
      <c r="F17" s="16">
        <v>99.277201125957745</v>
      </c>
      <c r="G17" s="16">
        <v>179.66612228878282</v>
      </c>
      <c r="H17" s="16">
        <v>145.6826889672497</v>
      </c>
      <c r="I17" s="29">
        <v>100</v>
      </c>
      <c r="J17" s="16">
        <v>94.264853619857902</v>
      </c>
      <c r="K17" s="9">
        <f t="shared" si="0"/>
        <v>-0.72279887404225462</v>
      </c>
      <c r="L17" s="9">
        <f t="shared" si="1"/>
        <v>80.974201781566933</v>
      </c>
      <c r="M17" s="9">
        <f t="shared" si="2"/>
        <v>-18.914769734335618</v>
      </c>
      <c r="N17" s="9">
        <f t="shared" ref="N17:N23" si="4">+IF(F17=0,"",((H17-F17)/F17)*100)</f>
        <v>46.743348236031643</v>
      </c>
      <c r="O17" s="9">
        <f t="shared" si="3"/>
        <v>-5.7351463801420977</v>
      </c>
    </row>
    <row r="18" spans="2:15" ht="13" x14ac:dyDescent="0.25">
      <c r="B18" s="6" t="s">
        <v>14</v>
      </c>
      <c r="C18" s="10" t="s">
        <v>15</v>
      </c>
      <c r="D18" s="6" t="s">
        <v>68</v>
      </c>
      <c r="E18" s="29">
        <v>100</v>
      </c>
      <c r="F18" s="16">
        <v>96.290743269946205</v>
      </c>
      <c r="G18" s="16">
        <v>91.857129944991016</v>
      </c>
      <c r="H18" s="16">
        <v>106.47150570746884</v>
      </c>
      <c r="I18" s="29">
        <v>100</v>
      </c>
      <c r="J18" s="16">
        <v>141.85582409903955</v>
      </c>
      <c r="K18" s="9">
        <f t="shared" si="0"/>
        <v>-3.7092567300537951</v>
      </c>
      <c r="L18" s="9">
        <f t="shared" si="1"/>
        <v>-4.6044024320445631</v>
      </c>
      <c r="M18" s="9">
        <f t="shared" si="2"/>
        <v>15.909898089815885</v>
      </c>
      <c r="N18" s="9">
        <f t="shared" si="4"/>
        <v>10.572939923188027</v>
      </c>
      <c r="O18" s="9">
        <f t="shared" si="3"/>
        <v>41.855824099039552</v>
      </c>
    </row>
    <row r="19" spans="2:15" ht="13" x14ac:dyDescent="0.25">
      <c r="B19" s="6" t="s">
        <v>16</v>
      </c>
      <c r="C19" s="10" t="s">
        <v>17</v>
      </c>
      <c r="D19" s="6" t="s">
        <v>68</v>
      </c>
      <c r="E19" s="29">
        <v>100</v>
      </c>
      <c r="F19" s="16">
        <v>91.153708814258223</v>
      </c>
      <c r="G19" s="16">
        <v>78.015810894051796</v>
      </c>
      <c r="H19" s="16">
        <v>93.812075016269418</v>
      </c>
      <c r="I19" s="29">
        <v>100</v>
      </c>
      <c r="J19" s="16">
        <v>103.71939873991477</v>
      </c>
      <c r="K19" s="9">
        <f t="shared" si="0"/>
        <v>-8.8462911857417765</v>
      </c>
      <c r="L19" s="9">
        <f t="shared" si="1"/>
        <v>-14.412905509941689</v>
      </c>
      <c r="M19" s="9">
        <f t="shared" si="2"/>
        <v>20.247516421600107</v>
      </c>
      <c r="N19" s="9">
        <f t="shared" si="4"/>
        <v>2.9163555017032659</v>
      </c>
      <c r="O19" s="9">
        <f t="shared" si="3"/>
        <v>3.7193987399147659</v>
      </c>
    </row>
    <row r="20" spans="2:15" ht="13" x14ac:dyDescent="0.25">
      <c r="B20" s="6" t="s">
        <v>18</v>
      </c>
      <c r="C20" s="8" t="s">
        <v>19</v>
      </c>
      <c r="D20" s="6" t="s">
        <v>68</v>
      </c>
      <c r="E20" s="29">
        <v>100</v>
      </c>
      <c r="F20" s="16">
        <v>99.879436051782164</v>
      </c>
      <c r="G20" s="16">
        <v>197.37326718769165</v>
      </c>
      <c r="H20" s="16">
        <v>153.58983019625046</v>
      </c>
      <c r="I20" s="29">
        <v>100</v>
      </c>
      <c r="J20" s="16">
        <v>90.078023013124692</v>
      </c>
      <c r="K20" s="9">
        <f t="shared" si="0"/>
        <v>-0.12056394821783555</v>
      </c>
      <c r="L20" s="9">
        <f t="shared" si="1"/>
        <v>97.611515432830572</v>
      </c>
      <c r="M20" s="9">
        <f t="shared" si="2"/>
        <v>-22.183063398249082</v>
      </c>
      <c r="N20" s="9">
        <f t="shared" si="4"/>
        <v>53.775227682124992</v>
      </c>
      <c r="O20" s="9">
        <f t="shared" si="3"/>
        <v>-9.9219769868753076</v>
      </c>
    </row>
    <row r="21" spans="2:15" ht="13" x14ac:dyDescent="0.25">
      <c r="B21" s="6" t="s">
        <v>20</v>
      </c>
      <c r="C21" s="8" t="s">
        <v>21</v>
      </c>
      <c r="D21" s="6" t="s">
        <v>68</v>
      </c>
      <c r="E21" s="29">
        <v>100</v>
      </c>
      <c r="F21" s="16">
        <v>115.50236752473376</v>
      </c>
      <c r="G21" s="16">
        <v>191.36935989574246</v>
      </c>
      <c r="H21" s="16">
        <v>93.948884786552043</v>
      </c>
      <c r="I21" s="29">
        <v>100</v>
      </c>
      <c r="J21" s="16">
        <v>119.69992487653681</v>
      </c>
      <c r="K21" s="9">
        <f t="shared" si="0"/>
        <v>15.502367524733756</v>
      </c>
      <c r="L21" s="9">
        <f t="shared" si="1"/>
        <v>65.684361279228753</v>
      </c>
      <c r="M21" s="9">
        <f t="shared" si="2"/>
        <v>-50.907039226271564</v>
      </c>
      <c r="N21" s="9">
        <f t="shared" si="4"/>
        <v>-18.660641508985723</v>
      </c>
      <c r="O21" s="9">
        <f t="shared" si="3"/>
        <v>19.699924876536812</v>
      </c>
    </row>
    <row r="22" spans="2:15" ht="13" x14ac:dyDescent="0.25">
      <c r="B22" s="6" t="s">
        <v>22</v>
      </c>
      <c r="C22" s="8" t="s">
        <v>23</v>
      </c>
      <c r="D22" s="6" t="s">
        <v>68</v>
      </c>
      <c r="E22" s="29">
        <v>100</v>
      </c>
      <c r="F22" s="16">
        <v>41.985732523335699</v>
      </c>
      <c r="G22" s="16">
        <v>130.9145112492613</v>
      </c>
      <c r="H22" s="16">
        <v>73.737904306940621</v>
      </c>
      <c r="I22" s="29">
        <v>100</v>
      </c>
      <c r="J22" s="16">
        <v>193.75610462472011</v>
      </c>
      <c r="K22" s="9">
        <f t="shared" si="0"/>
        <v>-58.014267476664308</v>
      </c>
      <c r="L22" s="9">
        <f t="shared" si="1"/>
        <v>211.80713871432141</v>
      </c>
      <c r="M22" s="9">
        <f t="shared" si="2"/>
        <v>-43.674766377469325</v>
      </c>
      <c r="N22" s="9">
        <f t="shared" si="4"/>
        <v>75.626099332569808</v>
      </c>
      <c r="O22" s="9">
        <f t="shared" si="3"/>
        <v>93.756104624720109</v>
      </c>
    </row>
    <row r="23" spans="2:15" ht="13" x14ac:dyDescent="0.25">
      <c r="B23" s="6" t="s">
        <v>24</v>
      </c>
      <c r="C23" s="8" t="s">
        <v>25</v>
      </c>
      <c r="D23" s="6" t="s">
        <v>68</v>
      </c>
      <c r="E23" s="29">
        <v>100</v>
      </c>
      <c r="F23" s="16">
        <v>152.40576383882933</v>
      </c>
      <c r="G23" s="16">
        <v>221.71608671025638</v>
      </c>
      <c r="H23" s="16">
        <v>104.09425967376455</v>
      </c>
      <c r="I23" s="29">
        <v>100</v>
      </c>
      <c r="J23" s="16">
        <v>110.44696921223132</v>
      </c>
      <c r="K23" s="9">
        <f t="shared" si="0"/>
        <v>52.40576383882933</v>
      </c>
      <c r="L23" s="9">
        <f t="shared" si="1"/>
        <v>45.4774945025855</v>
      </c>
      <c r="M23" s="9">
        <f t="shared" si="2"/>
        <v>-53.050650848895188</v>
      </c>
      <c r="N23" s="9">
        <f t="shared" si="4"/>
        <v>-31.69926316970183</v>
      </c>
      <c r="O23" s="9">
        <f t="shared" si="3"/>
        <v>10.446969212231323</v>
      </c>
    </row>
    <row r="24" spans="2:15" x14ac:dyDescent="0.25">
      <c r="B24" s="6"/>
      <c r="C24" s="8"/>
      <c r="D24" s="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2:15" ht="15.5" x14ac:dyDescent="0.25">
      <c r="B25" s="6"/>
      <c r="C25" s="7" t="s">
        <v>26</v>
      </c>
      <c r="D25" s="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2:15" ht="13" x14ac:dyDescent="0.25">
      <c r="B26" s="6">
        <v>10</v>
      </c>
      <c r="C26" s="10" t="s">
        <v>27</v>
      </c>
      <c r="D26" s="6" t="s">
        <v>68</v>
      </c>
      <c r="E26" s="29">
        <v>100</v>
      </c>
      <c r="F26" s="16">
        <v>93.710530384233337</v>
      </c>
      <c r="G26" s="16">
        <v>96.97220750662332</v>
      </c>
      <c r="H26" s="16">
        <v>104.87735818074297</v>
      </c>
      <c r="I26" s="29">
        <v>100</v>
      </c>
      <c r="J26" s="16">
        <v>108.31965268559969</v>
      </c>
      <c r="K26" s="9">
        <f t="shared" ref="K26:K31" si="5">+IF(E26=0,"",((F26-E26)/E26)*100)</f>
        <v>-6.289469615766663</v>
      </c>
      <c r="L26" s="9">
        <f t="shared" ref="L26:L32" si="6">+IF(F26=0,"",((G26-F26)/F26)*100)</f>
        <v>3.4805876234147917</v>
      </c>
      <c r="M26" s="9">
        <f t="shared" ref="M26:M32" si="7">+IF(G26=0,"",((H26-G26)/G26)*100)</f>
        <v>8.1519755787551009</v>
      </c>
      <c r="N26" s="9">
        <f t="shared" ref="N26:N32" si="8">+IF(F26=0,"",((H26-F26)/F26)*100)</f>
        <v>11.916299855227837</v>
      </c>
      <c r="O26" s="9">
        <f t="shared" ref="O26:O32" si="9">+IF(I26=0,"",((J26-I26)/I26)*100)</f>
        <v>8.3196526855996922</v>
      </c>
    </row>
    <row r="27" spans="2:15" ht="13" x14ac:dyDescent="0.25">
      <c r="B27" s="6">
        <v>11</v>
      </c>
      <c r="C27" s="10" t="s">
        <v>28</v>
      </c>
      <c r="D27" s="6" t="s">
        <v>68</v>
      </c>
      <c r="E27" s="29">
        <v>100</v>
      </c>
      <c r="F27" s="16">
        <v>85.468472999643666</v>
      </c>
      <c r="G27" s="16">
        <v>108.56591146414206</v>
      </c>
      <c r="H27" s="16">
        <v>126.33316139913869</v>
      </c>
      <c r="I27" s="29">
        <v>100</v>
      </c>
      <c r="J27" s="16">
        <v>116.94630533127309</v>
      </c>
      <c r="K27" s="9">
        <f t="shared" si="5"/>
        <v>-14.531527000356334</v>
      </c>
      <c r="L27" s="9">
        <f t="shared" si="6"/>
        <v>27.024512845332683</v>
      </c>
      <c r="M27" s="9">
        <f t="shared" si="7"/>
        <v>16.365403924108282</v>
      </c>
      <c r="N27" s="9">
        <f t="shared" si="8"/>
        <v>47.812587455102182</v>
      </c>
      <c r="O27" s="9">
        <f t="shared" si="9"/>
        <v>16.946305331273095</v>
      </c>
    </row>
    <row r="28" spans="2:15" ht="13" x14ac:dyDescent="0.25">
      <c r="B28" s="6">
        <v>12</v>
      </c>
      <c r="C28" s="10" t="s">
        <v>29</v>
      </c>
      <c r="D28" s="6" t="s">
        <v>68</v>
      </c>
      <c r="E28" s="29">
        <v>100</v>
      </c>
      <c r="F28" s="16">
        <v>89.194366927431645</v>
      </c>
      <c r="G28" s="16">
        <v>104.62581804235138</v>
      </c>
      <c r="H28" s="16">
        <v>106.5258258782639</v>
      </c>
      <c r="I28" s="29">
        <v>100</v>
      </c>
      <c r="J28" s="16">
        <v>113.24198734277729</v>
      </c>
      <c r="K28" s="9">
        <f t="shared" si="5"/>
        <v>-10.805633072568355</v>
      </c>
      <c r="L28" s="9">
        <f t="shared" si="6"/>
        <v>17.300925659884705</v>
      </c>
      <c r="M28" s="9">
        <f t="shared" si="7"/>
        <v>1.8160028484971236</v>
      </c>
      <c r="N28" s="9">
        <f t="shared" si="8"/>
        <v>19.431113811181707</v>
      </c>
      <c r="O28" s="9">
        <f t="shared" si="9"/>
        <v>13.241987342777293</v>
      </c>
    </row>
    <row r="29" spans="2:15" ht="13" x14ac:dyDescent="0.25">
      <c r="B29" s="6">
        <v>13</v>
      </c>
      <c r="C29" s="10" t="s">
        <v>30</v>
      </c>
      <c r="D29" s="6" t="s">
        <v>68</v>
      </c>
      <c r="E29" s="29">
        <v>100</v>
      </c>
      <c r="F29" s="16">
        <v>95.172482996341571</v>
      </c>
      <c r="G29" s="16">
        <v>101.41020172676207</v>
      </c>
      <c r="H29" s="16">
        <v>52.268192036005694</v>
      </c>
      <c r="I29" s="29">
        <v>100</v>
      </c>
      <c r="J29" s="16">
        <v>105.68277603214614</v>
      </c>
      <c r="K29" s="9">
        <f t="shared" si="5"/>
        <v>-4.8275170036584285</v>
      </c>
      <c r="L29" s="9">
        <f t="shared" si="6"/>
        <v>6.5541199872449205</v>
      </c>
      <c r="M29" s="9">
        <f t="shared" si="7"/>
        <v>-48.458645041614034</v>
      </c>
      <c r="N29" s="9">
        <f t="shared" si="8"/>
        <v>-45.080562794589611</v>
      </c>
      <c r="O29" s="9">
        <f t="shared" si="9"/>
        <v>5.6827760321461369</v>
      </c>
    </row>
    <row r="30" spans="2:15" ht="13" x14ac:dyDescent="0.25">
      <c r="B30" s="6">
        <v>14</v>
      </c>
      <c r="C30" s="10" t="s">
        <v>31</v>
      </c>
      <c r="D30" s="6" t="s">
        <v>68</v>
      </c>
      <c r="E30" s="29">
        <v>100</v>
      </c>
      <c r="F30" s="16">
        <v>96.265533646906817</v>
      </c>
      <c r="G30" s="16">
        <v>89.507147350075911</v>
      </c>
      <c r="H30" s="16">
        <v>95.673283670631662</v>
      </c>
      <c r="I30" s="29">
        <v>100</v>
      </c>
      <c r="J30" s="16">
        <v>113.69419771392349</v>
      </c>
      <c r="K30" s="9">
        <f t="shared" si="5"/>
        <v>-3.7344663530931825</v>
      </c>
      <c r="L30" s="9">
        <f t="shared" si="6"/>
        <v>-7.0205670096008088</v>
      </c>
      <c r="M30" s="9">
        <f t="shared" si="7"/>
        <v>6.8889876430080657</v>
      </c>
      <c r="N30" s="9">
        <f t="shared" si="8"/>
        <v>-0.61522536035324382</v>
      </c>
      <c r="O30" s="9">
        <f t="shared" si="9"/>
        <v>13.694197713923487</v>
      </c>
    </row>
    <row r="31" spans="2:15" ht="13" x14ac:dyDescent="0.25">
      <c r="B31" s="6">
        <v>15</v>
      </c>
      <c r="C31" s="10" t="s">
        <v>32</v>
      </c>
      <c r="D31" s="6" t="s">
        <v>68</v>
      </c>
      <c r="E31" s="29">
        <v>100</v>
      </c>
      <c r="F31" s="16">
        <v>97.260207751573333</v>
      </c>
      <c r="G31" s="16">
        <v>91.979047835278323</v>
      </c>
      <c r="H31" s="16">
        <v>95.636803847204874</v>
      </c>
      <c r="I31" s="29">
        <v>100</v>
      </c>
      <c r="J31" s="16">
        <v>102.98789445285756</v>
      </c>
      <c r="K31" s="9">
        <f t="shared" si="5"/>
        <v>-2.7397922484266672</v>
      </c>
      <c r="L31" s="9">
        <f t="shared" si="6"/>
        <v>-5.4299286814031911</v>
      </c>
      <c r="M31" s="9">
        <f t="shared" si="7"/>
        <v>3.9767274156578396</v>
      </c>
      <c r="N31" s="9">
        <f t="shared" si="8"/>
        <v>-1.6691347282693809</v>
      </c>
      <c r="O31" s="9">
        <f t="shared" si="9"/>
        <v>2.9878944528575602</v>
      </c>
    </row>
    <row r="32" spans="2:15" x14ac:dyDescent="0.25">
      <c r="B32" s="6"/>
      <c r="C32" s="8"/>
      <c r="D32" s="6"/>
      <c r="E32" s="16"/>
      <c r="F32" s="16"/>
      <c r="G32" s="16"/>
      <c r="H32" s="17"/>
      <c r="I32" s="17"/>
      <c r="J32" s="17"/>
      <c r="K32" s="17"/>
      <c r="L32" s="9" t="str">
        <f t="shared" si="6"/>
        <v/>
      </c>
      <c r="M32" s="9" t="str">
        <f t="shared" si="7"/>
        <v/>
      </c>
      <c r="N32" s="9" t="str">
        <f t="shared" si="8"/>
        <v/>
      </c>
      <c r="O32" s="9" t="str">
        <f t="shared" si="9"/>
        <v/>
      </c>
    </row>
    <row r="33" spans="2:15" ht="15.5" x14ac:dyDescent="0.25">
      <c r="B33" s="6"/>
      <c r="C33" s="7" t="s">
        <v>33</v>
      </c>
      <c r="D33" s="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2:15" x14ac:dyDescent="0.25">
      <c r="B34" s="12">
        <v>16</v>
      </c>
      <c r="C34" s="13" t="s">
        <v>34</v>
      </c>
      <c r="D34" s="12" t="s">
        <v>1</v>
      </c>
      <c r="E34" s="20">
        <f t="shared" ref="E34:J34" si="10">IF(ISERROR(E23/E15)*100,"ND",E23/E15*100)</f>
        <v>100</v>
      </c>
      <c r="F34" s="20">
        <f t="shared" si="10"/>
        <v>124.22352424159327</v>
      </c>
      <c r="G34" s="20">
        <f t="shared" si="10"/>
        <v>200.27414514165457</v>
      </c>
      <c r="H34" s="20">
        <f t="shared" si="10"/>
        <v>96.563695684706687</v>
      </c>
      <c r="I34" s="20">
        <f t="shared" si="10"/>
        <v>100</v>
      </c>
      <c r="J34" s="20">
        <f t="shared" si="10"/>
        <v>106.36542152512847</v>
      </c>
      <c r="K34" s="20">
        <f>+IF(OR(E34="ND",F34="ND"),"",F34-E34)</f>
        <v>24.223524241593267</v>
      </c>
      <c r="L34" s="20">
        <f>+IF(OR(F34="ND",G34="ND"),"",G34-F34)</f>
        <v>76.050620900061304</v>
      </c>
      <c r="M34" s="20">
        <f>+IF(OR(G34="ND",H34="ND"),"",H34-G34)</f>
        <v>-103.71044945694788</v>
      </c>
      <c r="N34" s="20">
        <f>+IF(OR(F34="ND",H34="ND"),"",H34-F34)</f>
        <v>-27.65982855688658</v>
      </c>
      <c r="O34" s="20">
        <f>+IF(OR(I34="ND",J34="ND"),"",J34-I34)</f>
        <v>6.3654215251284683</v>
      </c>
    </row>
    <row r="35" spans="2:15" x14ac:dyDescent="0.25">
      <c r="B35" s="12">
        <v>17</v>
      </c>
      <c r="C35" s="13" t="s">
        <v>35</v>
      </c>
      <c r="D35" s="12" t="s">
        <v>68</v>
      </c>
      <c r="E35" s="20">
        <f t="shared" ref="E35:J35" si="11">IF(ISERROR(E19+E21-E22),"ND",E19+E21-E22)</f>
        <v>100</v>
      </c>
      <c r="F35" s="20">
        <f t="shared" si="11"/>
        <v>164.67034381565628</v>
      </c>
      <c r="G35" s="20">
        <f t="shared" si="11"/>
        <v>138.47065954053295</v>
      </c>
      <c r="H35" s="20">
        <f t="shared" si="11"/>
        <v>114.02305549588083</v>
      </c>
      <c r="I35" s="20">
        <f t="shared" si="11"/>
        <v>100</v>
      </c>
      <c r="J35" s="20">
        <f t="shared" si="11"/>
        <v>29.663218991731469</v>
      </c>
      <c r="K35" s="20">
        <f>+IF(E35=0,"",((F35-E35)/E35)*100)</f>
        <v>64.670343815656281</v>
      </c>
      <c r="L35" s="20">
        <f>+IF(F35=0,"",((G35-F35)/F35)*100)</f>
        <v>-15.910384145704541</v>
      </c>
      <c r="M35" s="20">
        <f>+IF(G35=0,"",((H35-G35)/G35)*100)</f>
        <v>-17.655439878580093</v>
      </c>
      <c r="N35" s="20">
        <f>+IF(F35=0,"",((H35-F35)/F35)*100)</f>
        <v>-30.756775716988628</v>
      </c>
      <c r="O35" s="20">
        <f>+IF(I35=0,"",((J35-I35)/I35)*100)</f>
        <v>-70.336781008268531</v>
      </c>
    </row>
    <row r="36" spans="2:15" x14ac:dyDescent="0.25">
      <c r="B36" s="12">
        <v>18</v>
      </c>
      <c r="C36" s="13" t="s">
        <v>36</v>
      </c>
      <c r="D36" s="12" t="s">
        <v>1</v>
      </c>
      <c r="E36" s="21">
        <f t="shared" ref="E36:J36" si="12">IF(ISERROR(E20/E26)*100,"ND",(E20/E26)*100)</f>
        <v>100</v>
      </c>
      <c r="F36" s="21">
        <f t="shared" si="12"/>
        <v>106.58293752287496</v>
      </c>
      <c r="G36" s="21">
        <f t="shared" si="12"/>
        <v>203.53591226043898</v>
      </c>
      <c r="H36" s="21">
        <f t="shared" si="12"/>
        <v>146.44708148689028</v>
      </c>
      <c r="I36" s="21">
        <f t="shared" si="12"/>
        <v>100</v>
      </c>
      <c r="J36" s="21">
        <f t="shared" si="12"/>
        <v>83.15944593598195</v>
      </c>
      <c r="K36" s="20">
        <f>+IF(OR(E36="ND",F36="ND"),"",F36-E36)</f>
        <v>6.5829375228749569</v>
      </c>
      <c r="L36" s="20">
        <f>+IF(OR(F36="ND",G36="ND"),"",G36-F36)</f>
        <v>96.95297473756402</v>
      </c>
      <c r="M36" s="20">
        <f>+IF(OR(G36="ND",H36="ND"),"",H36-G36)</f>
        <v>-57.088830773548693</v>
      </c>
      <c r="N36" s="20">
        <f>+IF(OR(F36="ND",H36="ND"),"",H36-F36)</f>
        <v>39.864143964015327</v>
      </c>
      <c r="O36" s="20">
        <f>+IF(OR(I36="ND",J36="ND"),"",J36-I36)</f>
        <v>-16.84055406401805</v>
      </c>
    </row>
    <row r="37" spans="2:15" x14ac:dyDescent="0.25">
      <c r="B37" s="12">
        <v>19</v>
      </c>
      <c r="C37" s="13" t="s">
        <v>37</v>
      </c>
      <c r="D37" s="13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2:15" ht="13" x14ac:dyDescent="0.25">
      <c r="B38" s="12">
        <v>20</v>
      </c>
      <c r="C38" s="15" t="s">
        <v>38</v>
      </c>
      <c r="D38" s="13"/>
      <c r="E38" s="20">
        <f t="shared" ref="E38:J38" si="13">IF(ISERROR(E28/E29),"ND",E28/E29)</f>
        <v>1</v>
      </c>
      <c r="F38" s="20">
        <f t="shared" si="13"/>
        <v>0.93718650726870578</v>
      </c>
      <c r="G38" s="20">
        <f t="shared" si="13"/>
        <v>1.0317090022585047</v>
      </c>
      <c r="H38" s="20">
        <f t="shared" si="13"/>
        <v>2.0380621890438082</v>
      </c>
      <c r="I38" s="20">
        <f t="shared" si="13"/>
        <v>1</v>
      </c>
      <c r="J38" s="20">
        <f t="shared" si="13"/>
        <v>1.0715273727133343</v>
      </c>
      <c r="K38" s="20">
        <f t="shared" ref="K38:K41" si="14">+IF(OR(E38="ND",F38="ND"),"",F38-E38)</f>
        <v>-6.2813492731294218E-2</v>
      </c>
      <c r="L38" s="20">
        <f t="shared" ref="L38:L41" si="15">+IF(OR(F38="ND",G38="ND"),"",G38-F38)</f>
        <v>9.4522494989798922E-2</v>
      </c>
      <c r="M38" s="20">
        <f t="shared" ref="M38:M41" si="16">+IF(OR(G38="ND",H38="ND"),"",H38-G38)</f>
        <v>1.0063531867853035</v>
      </c>
      <c r="N38" s="20">
        <f>+IF(OR(F38="ND",H38="ND"),"",H38-F38)</f>
        <v>1.1008756817751024</v>
      </c>
      <c r="O38" s="20">
        <f>+IF(OR(I38="ND",J38="ND"),"",J38-I38)</f>
        <v>7.1527372713334314E-2</v>
      </c>
    </row>
    <row r="39" spans="2:15" ht="13" x14ac:dyDescent="0.25">
      <c r="B39" s="12">
        <v>21</v>
      </c>
      <c r="C39" s="15" t="s">
        <v>39</v>
      </c>
      <c r="D39" s="13"/>
      <c r="E39" s="20">
        <f t="shared" ref="E39:J39" si="17">IF(ISERROR((E28-E30)/E29),"ND",((E28-E30)/E29))</f>
        <v>0</v>
      </c>
      <c r="F39" s="20">
        <f t="shared" si="17"/>
        <v>-7.4298436868007189E-2</v>
      </c>
      <c r="G39" s="20">
        <f t="shared" si="17"/>
        <v>0.1490843173057772</v>
      </c>
      <c r="H39" s="20">
        <f t="shared" si="17"/>
        <v>0.20763186528733021</v>
      </c>
      <c r="I39" s="20">
        <f t="shared" si="17"/>
        <v>0</v>
      </c>
      <c r="J39" s="20">
        <f t="shared" si="17"/>
        <v>-4.2789410736962692E-3</v>
      </c>
      <c r="K39" s="20">
        <f t="shared" si="14"/>
        <v>-7.4298436868007189E-2</v>
      </c>
      <c r="L39" s="20">
        <f t="shared" si="15"/>
        <v>0.22338275417378439</v>
      </c>
      <c r="M39" s="20">
        <f t="shared" si="16"/>
        <v>5.8547547981553011E-2</v>
      </c>
      <c r="N39" s="20">
        <f>+IF(OR(F39="ND",H39="ND"),"",H39-F39)</f>
        <v>0.28193030215533743</v>
      </c>
      <c r="O39" s="20">
        <f>+IF(OR(I39="ND",J39="ND"),"",J39-I39)</f>
        <v>-4.2789410736962692E-3</v>
      </c>
    </row>
    <row r="40" spans="2:15" ht="13" x14ac:dyDescent="0.25">
      <c r="B40" s="12">
        <v>22</v>
      </c>
      <c r="C40" s="15" t="s">
        <v>40</v>
      </c>
      <c r="D40" s="13"/>
      <c r="E40" s="20">
        <f t="shared" ref="E40:J40" si="18">IF(ISERROR(E31/E27),"ND",E31/E27)</f>
        <v>1</v>
      </c>
      <c r="F40" s="20">
        <f t="shared" si="18"/>
        <v>1.1379658994490147</v>
      </c>
      <c r="G40" s="20">
        <f t="shared" si="18"/>
        <v>0.84721849238706781</v>
      </c>
      <c r="H40" s="20">
        <f t="shared" si="18"/>
        <v>0.75702058579099962</v>
      </c>
      <c r="I40" s="20">
        <f t="shared" si="18"/>
        <v>1</v>
      </c>
      <c r="J40" s="20">
        <f t="shared" si="18"/>
        <v>0.88064256635662297</v>
      </c>
      <c r="K40" s="20">
        <f t="shared" si="14"/>
        <v>0.13796589944901472</v>
      </c>
      <c r="L40" s="20">
        <f t="shared" si="15"/>
        <v>-0.29074740706194691</v>
      </c>
      <c r="M40" s="20">
        <f t="shared" si="16"/>
        <v>-9.0197906596068189E-2</v>
      </c>
      <c r="N40" s="20">
        <f>+IF(OR(F40="ND",H40="ND"),"",H40-F40)</f>
        <v>-0.38094531365801509</v>
      </c>
      <c r="O40" s="20">
        <f>+IF(OR(I40="ND",J40="ND"),"",J40-I40)</f>
        <v>-0.11935743364337703</v>
      </c>
    </row>
    <row r="41" spans="2:15" ht="13" x14ac:dyDescent="0.25">
      <c r="B41" s="12">
        <v>23</v>
      </c>
      <c r="C41" s="15" t="s">
        <v>41</v>
      </c>
      <c r="D41" s="13"/>
      <c r="E41" s="20">
        <f t="shared" ref="E41:J41" si="19">IF(ISERROR(E31/E26),"ND",E31/E26)</f>
        <v>1</v>
      </c>
      <c r="F41" s="20">
        <f t="shared" si="19"/>
        <v>1.0378791727331556</v>
      </c>
      <c r="G41" s="20">
        <f t="shared" si="19"/>
        <v>0.94850937397703405</v>
      </c>
      <c r="H41" s="20">
        <f t="shared" si="19"/>
        <v>0.91189180873899245</v>
      </c>
      <c r="I41" s="20">
        <f t="shared" si="19"/>
        <v>1</v>
      </c>
      <c r="J41" s="20">
        <f t="shared" si="19"/>
        <v>0.9507775542059973</v>
      </c>
      <c r="K41" s="20">
        <f t="shared" si="14"/>
        <v>3.7879172733155553E-2</v>
      </c>
      <c r="L41" s="20">
        <f t="shared" si="15"/>
        <v>-8.9369798756121499E-2</v>
      </c>
      <c r="M41" s="20">
        <f t="shared" si="16"/>
        <v>-3.6617565238041605E-2</v>
      </c>
      <c r="N41" s="20">
        <f>+IF(OR(F41="ND",H41="ND"),"",H41-F41)</f>
        <v>-0.1259873639941631</v>
      </c>
      <c r="O41" s="20">
        <f>+IF(OR(I41="ND",J41="ND"),"",J41-I41)</f>
        <v>-4.92224457940027E-2</v>
      </c>
    </row>
    <row r="43" spans="2:15" x14ac:dyDescent="0.25">
      <c r="B43" t="s">
        <v>42</v>
      </c>
    </row>
    <row r="44" spans="2:15" x14ac:dyDescent="0.25">
      <c r="B44" t="s">
        <v>43</v>
      </c>
    </row>
    <row r="46" spans="2:15" ht="49" customHeight="1" x14ac:dyDescent="0.25">
      <c r="B46" s="28" t="s">
        <v>69</v>
      </c>
      <c r="C46" s="28"/>
      <c r="D46" s="28"/>
      <c r="E46" s="28"/>
      <c r="F46" s="28"/>
      <c r="G46" s="28"/>
      <c r="H46" s="28"/>
      <c r="I46" s="28"/>
      <c r="J46" s="28"/>
    </row>
  </sheetData>
  <mergeCells count="4">
    <mergeCell ref="D7:J7"/>
    <mergeCell ref="D8:J8"/>
    <mergeCell ref="D9:J9"/>
    <mergeCell ref="B46:J46"/>
  </mergeCells>
  <phoneticPr fontId="4" type="noConversion"/>
  <printOptions horizontalCentered="1" verticalCentered="1"/>
  <pageMargins left="0.32" right="0.31" top="0.44" bottom="0.3" header="0" footer="0"/>
  <pageSetup scale="58" orientation="landscape" horizontalDpi="300" verticalDpi="300" r:id="rId1"/>
  <headerFooter alignWithMargins="0">
    <oddHeader>&amp;LCONFIDENCIAL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2B33-1B99-4B09-B2EE-A64FEA4BAD1F}">
  <sheetPr>
    <pageSetUpPr fitToPage="1"/>
  </sheetPr>
  <dimension ref="B5:O38"/>
  <sheetViews>
    <sheetView zoomScale="70" zoomScaleNormal="70" zoomScaleSheetLayoutView="100" workbookViewId="0">
      <selection activeCell="B1" sqref="B1:O38"/>
    </sheetView>
  </sheetViews>
  <sheetFormatPr defaultRowHeight="12.5" x14ac:dyDescent="0.25"/>
  <cols>
    <col min="1" max="1" width="11.54296875" customWidth="1"/>
    <col min="2" max="2" width="5.453125" customWidth="1"/>
    <col min="3" max="3" width="43.6328125" customWidth="1"/>
    <col min="4" max="4" width="9.08984375" customWidth="1"/>
    <col min="5" max="9" width="19.08984375" customWidth="1"/>
    <col min="10" max="10" width="11" customWidth="1"/>
    <col min="11" max="17" width="10.6328125" customWidth="1"/>
    <col min="18" max="258" width="11.54296875" customWidth="1"/>
  </cols>
  <sheetData>
    <row r="5" spans="2:15" ht="20" x14ac:dyDescent="0.4">
      <c r="B5" s="1" t="s">
        <v>63</v>
      </c>
      <c r="C5" s="2"/>
      <c r="D5" s="2"/>
      <c r="E5" s="2"/>
      <c r="F5" s="2"/>
      <c r="G5" s="2"/>
      <c r="H5" s="2"/>
      <c r="I5" s="2"/>
      <c r="J5" s="2"/>
      <c r="K5" s="2"/>
    </row>
    <row r="6" spans="2:15" ht="20" x14ac:dyDescent="0.4">
      <c r="B6" s="1"/>
      <c r="C6" s="2"/>
      <c r="D6" s="2"/>
      <c r="E6" s="2"/>
      <c r="F6" s="2"/>
      <c r="G6" s="2"/>
      <c r="H6" s="2"/>
      <c r="I6" s="2"/>
      <c r="J6" s="2"/>
      <c r="K6" s="2"/>
    </row>
    <row r="7" spans="2:15" ht="20" x14ac:dyDescent="0.4">
      <c r="B7" s="1" t="s">
        <v>59</v>
      </c>
      <c r="C7" s="2"/>
      <c r="D7" s="2"/>
      <c r="E7" s="2"/>
      <c r="F7" s="2"/>
      <c r="G7" s="2"/>
      <c r="H7" s="2"/>
      <c r="I7" s="2"/>
      <c r="J7" s="2"/>
      <c r="K7" s="2"/>
    </row>
    <row r="8" spans="2:15" ht="62.5" customHeight="1" x14ac:dyDescent="0.25">
      <c r="B8" s="28" t="s">
        <v>69</v>
      </c>
      <c r="C8" s="28"/>
      <c r="D8" s="28"/>
      <c r="E8" s="28"/>
      <c r="F8" s="28"/>
      <c r="G8" s="28"/>
      <c r="H8" s="28"/>
      <c r="I8" s="28"/>
      <c r="J8" s="28"/>
    </row>
    <row r="10" spans="2:15" ht="31" x14ac:dyDescent="0.25">
      <c r="B10" s="4" t="s">
        <v>5</v>
      </c>
      <c r="C10" s="4" t="s">
        <v>6</v>
      </c>
      <c r="D10" s="4" t="s">
        <v>0</v>
      </c>
      <c r="E10" s="4">
        <v>2021</v>
      </c>
      <c r="F10" s="4">
        <v>2022</v>
      </c>
      <c r="G10" s="4">
        <v>2023</v>
      </c>
      <c r="H10" s="4">
        <v>2024</v>
      </c>
      <c r="I10" s="4" t="s">
        <v>70</v>
      </c>
      <c r="J10" s="4" t="s">
        <v>71</v>
      </c>
      <c r="K10" s="4" t="s">
        <v>72</v>
      </c>
      <c r="L10" s="4" t="s">
        <v>73</v>
      </c>
      <c r="M10" s="4" t="s">
        <v>74</v>
      </c>
      <c r="N10" s="4" t="str">
        <f>+H10&amp;" / "&amp;F10</f>
        <v>2024 / 2022</v>
      </c>
      <c r="O10" s="4" t="str">
        <f>+J10&amp;" / "&amp;I10</f>
        <v>En-Jun2025 / En-Jun2024</v>
      </c>
    </row>
    <row r="11" spans="2:15" ht="15.5" x14ac:dyDescent="0.25">
      <c r="B11" s="6"/>
      <c r="C11" s="7" t="s">
        <v>7</v>
      </c>
      <c r="D11" s="8"/>
      <c r="E11" s="11"/>
      <c r="F11" s="11"/>
      <c r="G11" s="11"/>
      <c r="H11" s="11"/>
      <c r="I11" s="11"/>
      <c r="J11" s="11"/>
      <c r="K11" s="11"/>
      <c r="L11" s="9"/>
      <c r="M11" s="9"/>
      <c r="N11" s="9"/>
      <c r="O11" s="9"/>
    </row>
    <row r="12" spans="2:15" x14ac:dyDescent="0.25">
      <c r="B12" s="6" t="s">
        <v>8</v>
      </c>
      <c r="C12" s="8" t="s">
        <v>44</v>
      </c>
      <c r="D12" s="6" t="s">
        <v>68</v>
      </c>
      <c r="E12" s="30">
        <v>100</v>
      </c>
      <c r="F12" s="18">
        <v>122.525266809459</v>
      </c>
      <c r="G12" s="18">
        <v>109.14686149918413</v>
      </c>
      <c r="H12" s="18">
        <v>105.70886340062201</v>
      </c>
      <c r="I12" s="30">
        <v>100</v>
      </c>
      <c r="J12" s="31">
        <v>102.26678933406025</v>
      </c>
      <c r="K12" s="9">
        <f>+IF(E12=0,"",((F12-E12)/E12)*100)</f>
        <v>22.525266809458998</v>
      </c>
      <c r="L12" s="9">
        <f>+IF(F12=0,"",((G12-F12)/F12)*100)</f>
        <v>-10.918895064378715</v>
      </c>
      <c r="M12" s="9">
        <f>+IF(G12=0,"",((H12-G12)/G12)*100)</f>
        <v>-3.1498826913935756</v>
      </c>
      <c r="N12" s="9">
        <f>+IF(F12=0,"",((H12-F12)/F12)*100)</f>
        <v>-13.724845370047998</v>
      </c>
      <c r="O12" s="9">
        <f>+IF(I12=0,"",((J12-I12)/I12)*100)</f>
        <v>2.266789334060249</v>
      </c>
    </row>
    <row r="13" spans="2:15" x14ac:dyDescent="0.25">
      <c r="B13" s="6" t="s">
        <v>10</v>
      </c>
      <c r="C13" s="8" t="s">
        <v>45</v>
      </c>
      <c r="D13" s="6" t="s">
        <v>68</v>
      </c>
      <c r="E13" s="30">
        <v>100</v>
      </c>
      <c r="F13" s="18">
        <v>131.43745485039062</v>
      </c>
      <c r="G13" s="18">
        <v>105.92262295320135</v>
      </c>
      <c r="H13" s="18">
        <v>104.67029290468177</v>
      </c>
      <c r="I13" s="30">
        <v>100</v>
      </c>
      <c r="J13" s="31">
        <v>103.90465679069152</v>
      </c>
      <c r="K13" s="9">
        <f>+IF(E13=0,"",((F13-E13)/E13)*100)</f>
        <v>31.437454850390623</v>
      </c>
      <c r="L13" s="9">
        <f t="shared" ref="L13:L20" si="0">+IF(F13=0,"",((G13-F13)/F13)*100)</f>
        <v>-19.412146960873262</v>
      </c>
      <c r="M13" s="9">
        <f t="shared" ref="M13:M20" si="1">+IF(G13=0,"",((H13-G13)/G13)*100)</f>
        <v>-1.1823064927998292</v>
      </c>
      <c r="N13" s="9">
        <f t="shared" ref="N13:N20" si="2">+IF(F13=0,"",((H13-F13)/F13)*100)</f>
        <v>-20.364942379762841</v>
      </c>
      <c r="O13" s="9">
        <f t="shared" ref="O13:O20" si="3">+IF(I13=0,"",((J13-I13)/I13)*100)</f>
        <v>3.9046567906915186</v>
      </c>
    </row>
    <row r="14" spans="2:15" x14ac:dyDescent="0.25">
      <c r="B14" s="6" t="s">
        <v>12</v>
      </c>
      <c r="C14" s="8" t="s">
        <v>46</v>
      </c>
      <c r="D14" s="6" t="s">
        <v>68</v>
      </c>
      <c r="E14" s="30">
        <v>100</v>
      </c>
      <c r="F14" s="18">
        <v>57.038007495247427</v>
      </c>
      <c r="G14" s="18">
        <v>132.83874779937238</v>
      </c>
      <c r="H14" s="18">
        <v>113.3403378568788</v>
      </c>
      <c r="I14" s="30">
        <v>100</v>
      </c>
      <c r="J14" s="31">
        <v>93.526894825699983</v>
      </c>
      <c r="K14" s="9">
        <f t="shared" ref="K14:K21" si="4">+IF(E14=0,"",((F14-E14)/E14)*100)</f>
        <v>-42.961992504752573</v>
      </c>
      <c r="L14" s="9">
        <f t="shared" si="0"/>
        <v>132.89514068393936</v>
      </c>
      <c r="M14" s="9">
        <f t="shared" si="1"/>
        <v>-14.678254850717362</v>
      </c>
      <c r="N14" s="9">
        <f t="shared" si="2"/>
        <v>98.710198399414026</v>
      </c>
      <c r="O14" s="9">
        <f t="shared" si="3"/>
        <v>-6.4731051743000156</v>
      </c>
    </row>
    <row r="15" spans="2:15" x14ac:dyDescent="0.25">
      <c r="B15" s="6" t="s">
        <v>14</v>
      </c>
      <c r="C15" s="10" t="s">
        <v>47</v>
      </c>
      <c r="D15" s="6" t="s">
        <v>68</v>
      </c>
      <c r="E15" s="30">
        <v>100</v>
      </c>
      <c r="F15" s="18">
        <v>97.65256069517983</v>
      </c>
      <c r="G15" s="18">
        <v>91.447532355402885</v>
      </c>
      <c r="H15" s="18">
        <v>104.46023532939971</v>
      </c>
      <c r="I15" s="30">
        <v>100</v>
      </c>
      <c r="J15" s="31">
        <v>143.08721302574946</v>
      </c>
      <c r="K15" s="9">
        <f>+IF(E15=0,"",((F15-E15)/E15)*100)</f>
        <v>-2.3474393048201705</v>
      </c>
      <c r="L15" s="9">
        <f t="shared" si="0"/>
        <v>-6.3541890715449796</v>
      </c>
      <c r="M15" s="9">
        <f t="shared" si="1"/>
        <v>14.229692851004536</v>
      </c>
      <c r="N15" s="9">
        <f t="shared" si="2"/>
        <v>6.9713221914066077</v>
      </c>
      <c r="O15" s="9">
        <f t="shared" si="3"/>
        <v>43.087213025749463</v>
      </c>
    </row>
    <row r="16" spans="2:15" x14ac:dyDescent="0.25">
      <c r="B16" s="6" t="s">
        <v>16</v>
      </c>
      <c r="C16" s="10" t="s">
        <v>48</v>
      </c>
      <c r="D16" s="6" t="s">
        <v>68</v>
      </c>
      <c r="E16" s="30">
        <v>100</v>
      </c>
      <c r="F16" s="18">
        <v>91.055858477617974</v>
      </c>
      <c r="G16" s="18">
        <v>94.597422553931551</v>
      </c>
      <c r="H16" s="18">
        <v>103.18849287765455</v>
      </c>
      <c r="I16" s="30">
        <v>100</v>
      </c>
      <c r="J16" s="31">
        <v>113.71955737246921</v>
      </c>
      <c r="K16" s="9">
        <f t="shared" ref="K16:K23" si="5">+IF(E16=0,"",((F16-E16)/E16)*100)</f>
        <v>-8.9441415223820258</v>
      </c>
      <c r="L16" s="9">
        <f t="shared" si="0"/>
        <v>3.8894412018355884</v>
      </c>
      <c r="M16" s="9">
        <f t="shared" si="1"/>
        <v>9.0817171248245074</v>
      </c>
      <c r="N16" s="9">
        <f t="shared" si="2"/>
        <v>13.324386374347178</v>
      </c>
      <c r="O16" s="9">
        <f t="shared" si="3"/>
        <v>13.719557372469209</v>
      </c>
    </row>
    <row r="17" spans="2:15" x14ac:dyDescent="0.25">
      <c r="B17" s="6" t="s">
        <v>18</v>
      </c>
      <c r="C17" s="8" t="s">
        <v>49</v>
      </c>
      <c r="D17" s="6" t="s">
        <v>68</v>
      </c>
      <c r="E17" s="30">
        <v>100</v>
      </c>
      <c r="F17" s="18">
        <v>50.589640989493063</v>
      </c>
      <c r="G17" s="18">
        <v>139.4104248528528</v>
      </c>
      <c r="H17" s="18">
        <v>114.75023040017426</v>
      </c>
      <c r="I17" s="30">
        <v>100</v>
      </c>
      <c r="J17" s="31">
        <v>89.21633104515783</v>
      </c>
      <c r="K17" s="9">
        <f t="shared" si="5"/>
        <v>-49.410359010506937</v>
      </c>
      <c r="L17" s="9">
        <f t="shared" si="0"/>
        <v>175.57108950784388</v>
      </c>
      <c r="M17" s="9">
        <f t="shared" si="1"/>
        <v>-17.688917079699948</v>
      </c>
      <c r="N17" s="9">
        <f t="shared" si="2"/>
        <v>126.82554798917565</v>
      </c>
      <c r="O17" s="9">
        <f t="shared" si="3"/>
        <v>-10.78366895484217</v>
      </c>
    </row>
    <row r="18" spans="2:15" x14ac:dyDescent="0.25">
      <c r="B18" s="6" t="s">
        <v>20</v>
      </c>
      <c r="C18" s="8" t="s">
        <v>50</v>
      </c>
      <c r="D18" s="6" t="s">
        <v>68</v>
      </c>
      <c r="E18" s="30">
        <v>100</v>
      </c>
      <c r="F18" s="18">
        <v>60.435535797529127</v>
      </c>
      <c r="G18" s="18">
        <v>127.20473216201538</v>
      </c>
      <c r="H18" s="18">
        <v>64.269705349426303</v>
      </c>
      <c r="I18" s="30">
        <v>100</v>
      </c>
      <c r="J18" s="31">
        <v>125.01750985519583</v>
      </c>
      <c r="K18" s="9">
        <f t="shared" si="5"/>
        <v>-39.564464202470873</v>
      </c>
      <c r="L18" s="9">
        <f t="shared" si="0"/>
        <v>110.48002716179455</v>
      </c>
      <c r="M18" s="9">
        <f t="shared" si="1"/>
        <v>-49.475381727490571</v>
      </c>
      <c r="N18" s="9">
        <f t="shared" si="2"/>
        <v>6.344230263370866</v>
      </c>
      <c r="O18" s="9">
        <f t="shared" si="3"/>
        <v>25.017509855195826</v>
      </c>
    </row>
    <row r="19" spans="2:15" x14ac:dyDescent="0.25">
      <c r="B19" s="6" t="s">
        <v>22</v>
      </c>
      <c r="C19" s="8" t="s">
        <v>51</v>
      </c>
      <c r="D19" s="6" t="s">
        <v>68</v>
      </c>
      <c r="E19" s="30">
        <v>100</v>
      </c>
      <c r="F19" s="18">
        <v>41.985732523335692</v>
      </c>
      <c r="G19" s="18">
        <v>130.91451124926127</v>
      </c>
      <c r="H19" s="18">
        <v>73.737904306940607</v>
      </c>
      <c r="I19" s="30">
        <v>100</v>
      </c>
      <c r="J19" s="31">
        <v>193.75610462472014</v>
      </c>
      <c r="K19" s="9">
        <f t="shared" si="5"/>
        <v>-58.014267476664308</v>
      </c>
      <c r="L19" s="9">
        <f t="shared" si="0"/>
        <v>211.80713871432141</v>
      </c>
      <c r="M19" s="9">
        <f t="shared" si="1"/>
        <v>-43.674766377469325</v>
      </c>
      <c r="N19" s="9">
        <f t="shared" si="2"/>
        <v>75.626099332569794</v>
      </c>
      <c r="O19" s="9">
        <f t="shared" si="3"/>
        <v>93.756104624720138</v>
      </c>
    </row>
    <row r="20" spans="2:15" x14ac:dyDescent="0.25">
      <c r="B20" s="6" t="s">
        <v>24</v>
      </c>
      <c r="C20" s="8" t="s">
        <v>52</v>
      </c>
      <c r="D20" s="6" t="s">
        <v>68</v>
      </c>
      <c r="E20" s="30">
        <v>100</v>
      </c>
      <c r="F20" s="18">
        <v>66.006952256599376</v>
      </c>
      <c r="G20" s="18">
        <v>126.08446415920655</v>
      </c>
      <c r="H20" s="18">
        <v>61.4105269221185</v>
      </c>
      <c r="I20" s="30">
        <v>100</v>
      </c>
      <c r="J20" s="31">
        <v>116.9817547794979</v>
      </c>
      <c r="K20" s="9">
        <f t="shared" si="5"/>
        <v>-33.993047743400624</v>
      </c>
      <c r="L20" s="9">
        <f t="shared" si="0"/>
        <v>91.016945713624608</v>
      </c>
      <c r="M20" s="9">
        <f t="shared" si="1"/>
        <v>-51.294136568185287</v>
      </c>
      <c r="N20" s="9">
        <f t="shared" si="2"/>
        <v>-6.9635472890983641</v>
      </c>
      <c r="O20" s="9">
        <f t="shared" si="3"/>
        <v>16.981754779497905</v>
      </c>
    </row>
    <row r="21" spans="2:15" x14ac:dyDescent="0.25">
      <c r="B21" s="6"/>
      <c r="C21" s="8"/>
      <c r="D21" s="6"/>
      <c r="E21" s="18"/>
      <c r="F21" s="18"/>
      <c r="G21" s="18"/>
      <c r="H21" s="18"/>
      <c r="I21" s="18"/>
      <c r="J21" s="18"/>
      <c r="K21" s="16"/>
      <c r="L21" s="16"/>
      <c r="M21" s="16"/>
      <c r="N21" s="16"/>
      <c r="O21" s="16"/>
    </row>
    <row r="22" spans="2:15" ht="15.5" x14ac:dyDescent="0.25">
      <c r="B22" s="6"/>
      <c r="C22" s="7" t="s">
        <v>26</v>
      </c>
      <c r="D22" s="6"/>
      <c r="E22" s="18"/>
      <c r="F22" s="18"/>
      <c r="G22" s="18"/>
      <c r="H22" s="18"/>
      <c r="I22" s="18"/>
      <c r="J22" s="18"/>
      <c r="K22" s="16"/>
      <c r="L22" s="16"/>
      <c r="M22" s="16"/>
      <c r="N22" s="16"/>
      <c r="O22" s="16"/>
    </row>
    <row r="23" spans="2:15" x14ac:dyDescent="0.25">
      <c r="B23" s="6">
        <v>10</v>
      </c>
      <c r="C23" s="8" t="s">
        <v>53</v>
      </c>
      <c r="D23" s="6" t="s">
        <v>68</v>
      </c>
      <c r="E23" s="30">
        <v>100</v>
      </c>
      <c r="F23" s="18">
        <v>96.788353837609719</v>
      </c>
      <c r="G23" s="18">
        <v>100.43643283574762</v>
      </c>
      <c r="H23" s="18">
        <v>108.62398631269055</v>
      </c>
      <c r="I23" s="30">
        <v>100</v>
      </c>
      <c r="J23" s="31">
        <v>107.86532904718472</v>
      </c>
      <c r="K23" s="9">
        <f t="shared" ref="K23:K29" si="6">+IF(E23=0,"",((F23-E23)/E23)*100)</f>
        <v>-3.2116461623902812</v>
      </c>
      <c r="L23" s="9">
        <f t="shared" ref="L23:L29" si="7">+IF(F23=0,"",((G23-F23)/F23)*100)</f>
        <v>3.7691301210253103</v>
      </c>
      <c r="M23" s="9">
        <f t="shared" ref="M23:M29" si="8">+IF(G23=0,"",((H23-G23)/G23)*100)</f>
        <v>8.1519755787551098</v>
      </c>
      <c r="N23" s="9">
        <f t="shared" ref="N23:N29" si="9">+IF(F23=0,"",((H23-F23)/F23)*100)</f>
        <v>12.228364266777906</v>
      </c>
      <c r="O23" s="9">
        <f t="shared" ref="O23:O29" si="10">+IF(I23=0,"",((J23-I23)/I23)*100)</f>
        <v>7.8653290471847157</v>
      </c>
    </row>
    <row r="24" spans="2:15" x14ac:dyDescent="0.25">
      <c r="B24" s="6">
        <v>11</v>
      </c>
      <c r="C24" s="8" t="s">
        <v>54</v>
      </c>
      <c r="D24" s="6" t="s">
        <v>68</v>
      </c>
      <c r="E24" s="30">
        <v>100</v>
      </c>
      <c r="F24" s="18">
        <v>88.275594778209822</v>
      </c>
      <c r="G24" s="18">
        <v>112.44430910037053</v>
      </c>
      <c r="H24" s="18">
        <v>130.84627447431905</v>
      </c>
      <c r="I24" s="30">
        <v>100</v>
      </c>
      <c r="J24" s="31">
        <v>116.45579904160182</v>
      </c>
      <c r="K24" s="9">
        <f t="shared" si="6"/>
        <v>-11.724405221790178</v>
      </c>
      <c r="L24" s="9">
        <f t="shared" si="7"/>
        <v>27.378704593136966</v>
      </c>
      <c r="M24" s="9">
        <f t="shared" si="8"/>
        <v>16.365403924108307</v>
      </c>
      <c r="N24" s="9">
        <f t="shared" si="9"/>
        <v>48.224744113100535</v>
      </c>
      <c r="O24" s="9">
        <f t="shared" si="10"/>
        <v>16.455799041601821</v>
      </c>
    </row>
    <row r="25" spans="2:15" x14ac:dyDescent="0.25">
      <c r="B25" s="6">
        <v>12</v>
      </c>
      <c r="C25" s="8" t="s">
        <v>55</v>
      </c>
      <c r="D25" s="6" t="s">
        <v>68</v>
      </c>
      <c r="E25" s="30">
        <v>100</v>
      </c>
      <c r="F25" s="18">
        <v>92.123861759151197</v>
      </c>
      <c r="G25" s="18">
        <v>108.36346017984636</v>
      </c>
      <c r="H25" s="18">
        <v>110.33134370344243</v>
      </c>
      <c r="I25" s="30">
        <v>100</v>
      </c>
      <c r="J25" s="31">
        <v>112.76701802340325</v>
      </c>
      <c r="K25" s="9">
        <f t="shared" si="6"/>
        <v>-7.8761382408488023</v>
      </c>
      <c r="L25" s="9">
        <f t="shared" si="7"/>
        <v>17.628004417739234</v>
      </c>
      <c r="M25" s="9">
        <f t="shared" si="8"/>
        <v>1.816002848497138</v>
      </c>
      <c r="N25" s="9">
        <f t="shared" si="9"/>
        <v>19.764132328595721</v>
      </c>
      <c r="O25" s="9">
        <f t="shared" si="10"/>
        <v>12.767018023403253</v>
      </c>
    </row>
    <row r="26" spans="2:15" x14ac:dyDescent="0.25">
      <c r="B26" s="6">
        <v>13</v>
      </c>
      <c r="C26" s="8" t="s">
        <v>56</v>
      </c>
      <c r="D26" s="6" t="s">
        <v>68</v>
      </c>
      <c r="E26" s="30">
        <v>100</v>
      </c>
      <c r="F26" s="18">
        <v>98.298322740083876</v>
      </c>
      <c r="G26" s="18">
        <v>105.03296951236146</v>
      </c>
      <c r="H26" s="18">
        <v>54.135415639699538</v>
      </c>
      <c r="I26" s="30">
        <v>100</v>
      </c>
      <c r="J26" s="31">
        <v>105.23951220942986</v>
      </c>
      <c r="K26" s="9">
        <f t="shared" si="6"/>
        <v>-1.7016772599161245</v>
      </c>
      <c r="L26" s="9">
        <f t="shared" si="7"/>
        <v>6.851232640138778</v>
      </c>
      <c r="M26" s="9">
        <f t="shared" si="8"/>
        <v>-48.458645041614027</v>
      </c>
      <c r="N26" s="9">
        <f t="shared" si="9"/>
        <v>-44.927426907535306</v>
      </c>
      <c r="O26" s="9">
        <f t="shared" si="10"/>
        <v>5.2395122094298614</v>
      </c>
    </row>
    <row r="27" spans="2:15" x14ac:dyDescent="0.25">
      <c r="B27" s="6">
        <v>14</v>
      </c>
      <c r="C27" s="8" t="s">
        <v>57</v>
      </c>
      <c r="D27" s="6" t="s">
        <v>68</v>
      </c>
      <c r="E27" s="30">
        <v>100</v>
      </c>
      <c r="F27" s="18">
        <v>99.42727348548631</v>
      </c>
      <c r="G27" s="18">
        <v>92.704691625497475</v>
      </c>
      <c r="H27" s="18">
        <v>99.091106376066719</v>
      </c>
      <c r="I27" s="30">
        <v>100</v>
      </c>
      <c r="J27" s="31">
        <v>113.21733169477194</v>
      </c>
      <c r="K27" s="9">
        <f t="shared" si="6"/>
        <v>-0.57272651451368972</v>
      </c>
      <c r="L27" s="9">
        <f t="shared" si="7"/>
        <v>-6.7613056501746982</v>
      </c>
      <c r="M27" s="9">
        <f t="shared" si="8"/>
        <v>6.8889876430080559</v>
      </c>
      <c r="N27" s="9">
        <f t="shared" si="9"/>
        <v>-0.3381035179131836</v>
      </c>
      <c r="O27" s="9">
        <f t="shared" si="10"/>
        <v>13.217331694771941</v>
      </c>
    </row>
    <row r="28" spans="2:15" x14ac:dyDescent="0.25">
      <c r="B28" s="6">
        <v>15</v>
      </c>
      <c r="C28" s="8" t="s">
        <v>58</v>
      </c>
      <c r="D28" s="6" t="s">
        <v>68</v>
      </c>
      <c r="E28" s="30">
        <v>100</v>
      </c>
      <c r="F28" s="18">
        <v>100.45461661118233</v>
      </c>
      <c r="G28" s="18">
        <v>95.264898033521391</v>
      </c>
      <c r="H28" s="18">
        <v>99.05332335111892</v>
      </c>
      <c r="I28" s="30">
        <v>100</v>
      </c>
      <c r="J28" s="31">
        <v>102.55593373510743</v>
      </c>
      <c r="K28" s="9">
        <f t="shared" si="6"/>
        <v>0.4546166111823311</v>
      </c>
      <c r="L28" s="9">
        <f t="shared" si="7"/>
        <v>-5.166232028686311</v>
      </c>
      <c r="M28" s="9">
        <f t="shared" si="8"/>
        <v>3.9767274156578374</v>
      </c>
      <c r="N28" s="9">
        <f t="shared" si="9"/>
        <v>-1.3949515784697382</v>
      </c>
      <c r="O28" s="9">
        <f t="shared" si="10"/>
        <v>2.5559337351074305</v>
      </c>
    </row>
    <row r="29" spans="2:15" x14ac:dyDescent="0.25">
      <c r="B29" s="6"/>
      <c r="C29" s="8"/>
      <c r="D29" s="6"/>
      <c r="E29" s="18"/>
      <c r="F29" s="18"/>
      <c r="G29" s="18"/>
      <c r="H29" s="19"/>
      <c r="I29" s="19"/>
      <c r="J29" s="19"/>
      <c r="K29" s="9" t="str">
        <f t="shared" si="6"/>
        <v/>
      </c>
      <c r="L29" s="9" t="str">
        <f t="shared" si="7"/>
        <v/>
      </c>
      <c r="M29" s="9" t="str">
        <f t="shared" si="8"/>
        <v/>
      </c>
      <c r="N29" s="9" t="str">
        <f t="shared" si="9"/>
        <v/>
      </c>
      <c r="O29" s="9" t="str">
        <f t="shared" si="10"/>
        <v/>
      </c>
    </row>
    <row r="30" spans="2:15" ht="15.5" x14ac:dyDescent="0.25">
      <c r="B30" s="6"/>
      <c r="C30" s="7" t="s">
        <v>33</v>
      </c>
      <c r="D30" s="6"/>
      <c r="E30" s="18"/>
      <c r="F30" s="18"/>
      <c r="G30" s="18"/>
      <c r="H30" s="19"/>
      <c r="I30" s="19"/>
      <c r="J30" s="19"/>
      <c r="K30" s="17"/>
      <c r="L30" s="17"/>
      <c r="M30" s="17"/>
      <c r="N30" s="17"/>
      <c r="O30" s="17"/>
    </row>
    <row r="31" spans="2:15" x14ac:dyDescent="0.25">
      <c r="B31" s="12">
        <v>16</v>
      </c>
      <c r="C31" s="13" t="s">
        <v>34</v>
      </c>
      <c r="D31" s="12" t="s">
        <v>1</v>
      </c>
      <c r="E31" s="20">
        <f t="shared" ref="E31:J31" si="11">IF(ISERROR(E20/E12)*100,"ND",E20/E12*100)</f>
        <v>100</v>
      </c>
      <c r="F31" s="20">
        <f t="shared" si="11"/>
        <v>53.872114687371251</v>
      </c>
      <c r="G31" s="20">
        <f t="shared" si="11"/>
        <v>115.51817654431504</v>
      </c>
      <c r="H31" s="20">
        <f t="shared" si="11"/>
        <v>58.094018747870813</v>
      </c>
      <c r="I31" s="20">
        <f t="shared" si="11"/>
        <v>100</v>
      </c>
      <c r="J31" s="20">
        <f t="shared" si="11"/>
        <v>114.38880162490521</v>
      </c>
      <c r="K31" s="20">
        <f>+IF(OR(E31="ND",F31="ND"),"",F31-E31)</f>
        <v>-46.127885312628749</v>
      </c>
      <c r="L31" s="20">
        <f>+IF(OR(F31="ND",G31="ND"),"",G31-F31)</f>
        <v>61.646061856943788</v>
      </c>
      <c r="M31" s="20">
        <f>+IF(OR(G31="ND",H31="ND"),"",H31-G31)</f>
        <v>-57.424157796444227</v>
      </c>
      <c r="N31" s="20">
        <f>+IF(OR(F31="ND",H31="ND"),"",H31-F31)</f>
        <v>4.2219040604995612</v>
      </c>
      <c r="O31" s="20">
        <f>+IF(OR(I31="ND",J31="ND"),"",J31-I31)</f>
        <v>14.388801624905213</v>
      </c>
    </row>
    <row r="32" spans="2:15" x14ac:dyDescent="0.25">
      <c r="B32" s="12">
        <v>17</v>
      </c>
      <c r="C32" s="13" t="s">
        <v>35</v>
      </c>
      <c r="D32" s="12" t="s">
        <v>68</v>
      </c>
      <c r="E32" s="20">
        <f t="shared" ref="E32:J32" si="12">IF(ISERROR(E16+E18-E19),"ND",E16+E18-E19)</f>
        <v>100</v>
      </c>
      <c r="F32" s="20">
        <f t="shared" si="12"/>
        <v>109.50566175181143</v>
      </c>
      <c r="G32" s="20">
        <f t="shared" si="12"/>
        <v>90.88764346668566</v>
      </c>
      <c r="H32" s="20">
        <f t="shared" si="12"/>
        <v>93.72029392014025</v>
      </c>
      <c r="I32" s="20">
        <f t="shared" si="12"/>
        <v>100</v>
      </c>
      <c r="J32" s="20">
        <f t="shared" si="12"/>
        <v>44.980962602944885</v>
      </c>
      <c r="K32" s="20">
        <f>+IF(E32=0,"",((F32-E32)/E32)*100)</f>
        <v>9.5056617518114308</v>
      </c>
      <c r="L32" s="20">
        <f>+IF(F32=0,"",((G32-F32)/F32)*100)</f>
        <v>-17.001877334271985</v>
      </c>
      <c r="M32" s="20">
        <f>+IF(G32=0,"",((H32-G32)/G32)*100)</f>
        <v>3.1166507848703131</v>
      </c>
      <c r="N32" s="20">
        <f>+IF(F32=0,"",((H32-F32)/F32)*100)</f>
        <v>-14.415115692782946</v>
      </c>
      <c r="O32" s="20">
        <f>+IF(I32=0,"",((J32-I32)/I32)*100)</f>
        <v>-55.019037397055115</v>
      </c>
    </row>
    <row r="33" spans="2:15" x14ac:dyDescent="0.25">
      <c r="B33" s="12">
        <v>18</v>
      </c>
      <c r="C33" s="13" t="s">
        <v>36</v>
      </c>
      <c r="D33" s="12" t="s">
        <v>1</v>
      </c>
      <c r="E33" s="14">
        <f t="shared" ref="E33:J33" si="13">IF(ISERROR(E17/E23)*100,"ND",(E17/E23)*100)</f>
        <v>100</v>
      </c>
      <c r="F33" s="14">
        <f t="shared" si="13"/>
        <v>52.268314299850296</v>
      </c>
      <c r="G33" s="14">
        <f t="shared" si="13"/>
        <v>138.80463584448754</v>
      </c>
      <c r="H33" s="14">
        <f t="shared" si="13"/>
        <v>105.63986306840958</v>
      </c>
      <c r="I33" s="14">
        <f t="shared" si="13"/>
        <v>100</v>
      </c>
      <c r="J33" s="14">
        <f t="shared" si="13"/>
        <v>82.710850495928085</v>
      </c>
      <c r="K33" s="20">
        <f>+IF(OR(E33="ND",F33="ND"),"",F33-E33)</f>
        <v>-47.731685700149704</v>
      </c>
      <c r="L33" s="20">
        <f>+IF(OR(F33="ND",G33="ND"),"",G33-F33)</f>
        <v>86.536321544637246</v>
      </c>
      <c r="M33" s="20">
        <f>+IF(OR(G33="ND",H33="ND"),"",H33-G33)</f>
        <v>-33.164772776077953</v>
      </c>
      <c r="N33" s="20">
        <f>+IF(OR(F33="ND",H33="ND"),"",H33-F33)</f>
        <v>53.371548768559286</v>
      </c>
      <c r="O33" s="20">
        <f>+IF(OR(I33="ND",J33="ND"),"",J33-I33)</f>
        <v>-17.289149504071915</v>
      </c>
    </row>
    <row r="34" spans="2:15" x14ac:dyDescent="0.25">
      <c r="B34" s="12">
        <v>19</v>
      </c>
      <c r="C34" s="13" t="s">
        <v>37</v>
      </c>
      <c r="D34" s="12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2:15" ht="13" x14ac:dyDescent="0.25">
      <c r="B35" s="12">
        <v>20</v>
      </c>
      <c r="C35" s="15" t="s">
        <v>38</v>
      </c>
      <c r="D35" s="12"/>
      <c r="E35" s="20">
        <f t="shared" ref="E35:J35" si="14">IF(ISERROR(E25/E26),"ND",E25/E26)</f>
        <v>1</v>
      </c>
      <c r="F35" s="20">
        <f t="shared" si="14"/>
        <v>0.93718650726870567</v>
      </c>
      <c r="G35" s="20">
        <f t="shared" si="14"/>
        <v>1.0317090022585045</v>
      </c>
      <c r="H35" s="20">
        <f t="shared" si="14"/>
        <v>2.0380621890438078</v>
      </c>
      <c r="I35" s="20">
        <f t="shared" si="14"/>
        <v>1</v>
      </c>
      <c r="J35" s="20">
        <f t="shared" si="14"/>
        <v>1.0715273727133343</v>
      </c>
      <c r="K35" s="20">
        <f>+IF(OR(E35="ND",F35="ND"),"",F35-E35)</f>
        <v>-6.2813492731294329E-2</v>
      </c>
      <c r="L35" s="20">
        <f t="shared" ref="L35:L38" si="15">+IF(OR(F35="ND",G35="ND"),"",G35-F35)</f>
        <v>9.4522494989798811E-2</v>
      </c>
      <c r="M35" s="20">
        <f t="shared" ref="M35:M38" si="16">+IF(OR(G35="ND",H35="ND"),"",H35-G35)</f>
        <v>1.0063531867853033</v>
      </c>
      <c r="N35" s="20">
        <f>+IF(OR(F35="ND",H35="ND"),"",H35-F35)</f>
        <v>1.100875681775102</v>
      </c>
      <c r="O35" s="20">
        <f>+IF(OR(I35="ND",J35="ND"),"",J35-I35)</f>
        <v>7.1527372713334314E-2</v>
      </c>
    </row>
    <row r="36" spans="2:15" ht="13" x14ac:dyDescent="0.25">
      <c r="B36" s="12">
        <v>21</v>
      </c>
      <c r="C36" s="15" t="s">
        <v>39</v>
      </c>
      <c r="D36" s="12"/>
      <c r="E36" s="20">
        <f t="shared" ref="E36:J36" si="17">IF(ISERROR((E25-E27)/E26),"ND",((E25-E27)/E26))</f>
        <v>0</v>
      </c>
      <c r="F36" s="20">
        <f t="shared" si="17"/>
        <v>-7.4298436868007148E-2</v>
      </c>
      <c r="G36" s="20">
        <f t="shared" si="17"/>
        <v>0.14908431730577684</v>
      </c>
      <c r="H36" s="20">
        <f t="shared" si="17"/>
        <v>0.20763186528732994</v>
      </c>
      <c r="I36" s="20">
        <f t="shared" si="17"/>
        <v>0</v>
      </c>
      <c r="J36" s="20">
        <f t="shared" si="17"/>
        <v>-4.2789410736962736E-3</v>
      </c>
      <c r="K36" s="20">
        <f t="shared" ref="K36:K38" si="18">+IF(OR(E36="ND",F36="ND"),"",F36-E36)</f>
        <v>-7.4298436868007148E-2</v>
      </c>
      <c r="L36" s="20">
        <f t="shared" si="15"/>
        <v>0.223382754173784</v>
      </c>
      <c r="M36" s="20">
        <f t="shared" si="16"/>
        <v>5.8547547981553094E-2</v>
      </c>
      <c r="N36" s="20">
        <f>+IF(OR(F36="ND",H36="ND"),"",H36-F36)</f>
        <v>0.2819303021553371</v>
      </c>
      <c r="O36" s="20">
        <f>+IF(OR(I36="ND",J36="ND"),"",J36-I36)</f>
        <v>-4.2789410736962736E-3</v>
      </c>
    </row>
    <row r="37" spans="2:15" ht="13" x14ac:dyDescent="0.25">
      <c r="B37" s="12">
        <v>22</v>
      </c>
      <c r="C37" s="15" t="s">
        <v>40</v>
      </c>
      <c r="D37" s="12"/>
      <c r="E37" s="20">
        <f t="shared" ref="E37:J37" si="19">IF(ISERROR(E28/E24),"ND",E28/E24)</f>
        <v>1</v>
      </c>
      <c r="F37" s="20">
        <f t="shared" si="19"/>
        <v>1.1379658994490152</v>
      </c>
      <c r="G37" s="20">
        <f t="shared" si="19"/>
        <v>0.84721849238706803</v>
      </c>
      <c r="H37" s="20">
        <f t="shared" si="19"/>
        <v>0.75702058579099962</v>
      </c>
      <c r="I37" s="20">
        <f t="shared" si="19"/>
        <v>1</v>
      </c>
      <c r="J37" s="20">
        <f t="shared" si="19"/>
        <v>0.88064256635662341</v>
      </c>
      <c r="K37" s="20">
        <f t="shared" si="18"/>
        <v>0.13796589944901516</v>
      </c>
      <c r="L37" s="20">
        <f t="shared" si="15"/>
        <v>-0.29074740706194713</v>
      </c>
      <c r="M37" s="20">
        <f t="shared" si="16"/>
        <v>-9.0197906596068411E-2</v>
      </c>
      <c r="N37" s="20">
        <f>+IF(OR(F37="ND",H37="ND"),"",H37-F37)</f>
        <v>-0.38094531365801554</v>
      </c>
      <c r="O37" s="20">
        <f>+IF(OR(I37="ND",J37="ND"),"",J37-I37)</f>
        <v>-0.11935743364337659</v>
      </c>
    </row>
    <row r="38" spans="2:15" ht="13" x14ac:dyDescent="0.25">
      <c r="B38" s="12">
        <v>23</v>
      </c>
      <c r="C38" s="15" t="s">
        <v>41</v>
      </c>
      <c r="D38" s="12"/>
      <c r="E38" s="20">
        <f t="shared" ref="E38:J38" si="20">IF(ISERROR(E28/E23),"ND",E28/E23)</f>
        <v>1</v>
      </c>
      <c r="F38" s="20">
        <f t="shared" si="20"/>
        <v>1.0378791727331558</v>
      </c>
      <c r="G38" s="20">
        <f t="shared" si="20"/>
        <v>0.94850937397703394</v>
      </c>
      <c r="H38" s="20">
        <f t="shared" si="20"/>
        <v>0.91189180873899223</v>
      </c>
      <c r="I38" s="20">
        <f t="shared" si="20"/>
        <v>1</v>
      </c>
      <c r="J38" s="20">
        <f t="shared" si="20"/>
        <v>0.95077755420599752</v>
      </c>
      <c r="K38" s="20">
        <f t="shared" si="18"/>
        <v>3.7879172733155775E-2</v>
      </c>
      <c r="L38" s="20">
        <f t="shared" si="15"/>
        <v>-8.9369798756121832E-2</v>
      </c>
      <c r="M38" s="20">
        <f t="shared" si="16"/>
        <v>-3.6617565238041716E-2</v>
      </c>
      <c r="N38" s="20">
        <f>+IF(OR(F38="ND",H38="ND"),"",H38-F38)</f>
        <v>-0.12598736399416355</v>
      </c>
      <c r="O38" s="20">
        <f>+IF(OR(I38="ND",J38="ND"),"",J38-I38)</f>
        <v>-4.9222445794002478E-2</v>
      </c>
    </row>
  </sheetData>
  <mergeCells count="1">
    <mergeCell ref="B8:J8"/>
  </mergeCells>
  <phoneticPr fontId="4" type="noConversion"/>
  <pageMargins left="0.61" right="0.36" top="0.7" bottom="0.45" header="0" footer="0"/>
  <pageSetup scale="60" orientation="landscape" horizontalDpi="300" verticalDpi="300" r:id="rId1"/>
  <headerFooter alignWithMargins="0">
    <oddHeader>&amp;LCONFIDENCIAL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Fros del producto</vt:lpstr>
      <vt:lpstr>Fros de la empresa</vt:lpstr>
      <vt:lpstr>'Fros de la empresa'!Print_Area</vt:lpstr>
      <vt:lpstr>'Fros del producto'!Print_Area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Lynette Batista</cp:lastModifiedBy>
  <cp:lastPrinted>2025-09-15T15:37:08Z</cp:lastPrinted>
  <dcterms:created xsi:type="dcterms:W3CDTF">2008-11-12T22:41:20Z</dcterms:created>
  <dcterms:modified xsi:type="dcterms:W3CDTF">2025-09-15T15:37:20Z</dcterms:modified>
</cp:coreProperties>
</file>