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671ff2e720325b/Documents/Turquia/No Confidencial/Anexo 3/"/>
    </mc:Choice>
  </mc:AlternateContent>
  <xr:revisionPtr revIDLastSave="1" documentId="8_{CDCEDA22-43F3-4F4B-BAC7-4CFBD90D672D}" xr6:coauthVersionLast="47" xr6:coauthVersionMax="47" xr10:uidLastSave="{22D58C9C-E35B-4B77-A2A4-0742A4E5F640}"/>
  <bookViews>
    <workbookView xWindow="-110" yWindow="-110" windowWidth="19420" windowHeight="11500" tabRatio="738" activeTab="1" xr2:uid="{91D8DDF3-B32C-4199-BD96-86C6EC3F5BE9}"/>
  </bookViews>
  <sheets>
    <sheet name="Fros del producto" sheetId="8" r:id="rId1"/>
    <sheet name="Fros de la empresa" sheetId="9" r:id="rId2"/>
  </sheets>
  <definedNames>
    <definedName name="_Hlk201748209" localSheetId="1">'Fros de la empresa'!$C$40</definedName>
    <definedName name="_xlnm.Print_Area" localSheetId="1">'Fros de la empresa'!$B$1:$M$40</definedName>
    <definedName name="_xlnm.Print_Area" localSheetId="0">'Fros del producto'!$B$2:$I$42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8" l="1"/>
  <c r="S26" i="8"/>
  <c r="S27" i="8"/>
  <c r="S28" i="8"/>
  <c r="S29" i="8"/>
  <c r="S38" i="8" s="1"/>
  <c r="S24" i="8"/>
  <c r="S39" i="8" s="1"/>
  <c r="S14" i="8"/>
  <c r="S15" i="8"/>
  <c r="S16" i="8"/>
  <c r="S17" i="8"/>
  <c r="S18" i="8"/>
  <c r="S19" i="8"/>
  <c r="S20" i="8"/>
  <c r="S21" i="8"/>
  <c r="S13" i="8"/>
  <c r="S32" i="8" s="1"/>
  <c r="Q25" i="8"/>
  <c r="Q26" i="8"/>
  <c r="Q27" i="8"/>
  <c r="Q28" i="8"/>
  <c r="Q29" i="8"/>
  <c r="Q38" i="8" s="1"/>
  <c r="Q24" i="8"/>
  <c r="Q39" i="8" s="1"/>
  <c r="Q14" i="8"/>
  <c r="Q15" i="8"/>
  <c r="Q16" i="8"/>
  <c r="Q17" i="8"/>
  <c r="Q18" i="8"/>
  <c r="Q19" i="8"/>
  <c r="Q20" i="8"/>
  <c r="Q21" i="8"/>
  <c r="Q13" i="8"/>
  <c r="Q32" i="8"/>
  <c r="P25" i="8"/>
  <c r="P26" i="8"/>
  <c r="P27" i="8"/>
  <c r="P28" i="8"/>
  <c r="P29" i="8"/>
  <c r="P38" i="8" s="1"/>
  <c r="P24" i="8"/>
  <c r="P14" i="8"/>
  <c r="P15" i="8"/>
  <c r="P16" i="8"/>
  <c r="P17" i="8"/>
  <c r="P18" i="8"/>
  <c r="P19" i="8"/>
  <c r="P33" i="8" s="1"/>
  <c r="P20" i="8"/>
  <c r="P21" i="8"/>
  <c r="P13" i="8"/>
  <c r="P32" i="8" s="1"/>
  <c r="R39" i="8"/>
  <c r="P39" i="8"/>
  <c r="O39" i="8"/>
  <c r="R38" i="8"/>
  <c r="O38" i="8"/>
  <c r="S37" i="8"/>
  <c r="R37" i="8"/>
  <c r="Q37" i="8"/>
  <c r="O37" i="8"/>
  <c r="S36" i="8"/>
  <c r="R36" i="8"/>
  <c r="Q36" i="8"/>
  <c r="O36" i="8"/>
  <c r="R34" i="8"/>
  <c r="O34" i="8"/>
  <c r="R33" i="8"/>
  <c r="O33" i="8"/>
  <c r="R32" i="8"/>
  <c r="O32" i="8"/>
  <c r="H9" i="9"/>
  <c r="I9" i="9"/>
  <c r="G9" i="9"/>
  <c r="F9" i="9"/>
  <c r="E9" i="9"/>
  <c r="S33" i="8" l="1"/>
  <c r="P37" i="8"/>
  <c r="P36" i="8"/>
  <c r="P34" i="8"/>
  <c r="Q33" i="8"/>
  <c r="S34" i="8"/>
  <c r="Q34" i="8"/>
  <c r="M28" i="9"/>
  <c r="L28" i="9"/>
  <c r="K28" i="9"/>
  <c r="J28" i="9"/>
  <c r="M27" i="9"/>
  <c r="L27" i="9"/>
  <c r="K27" i="9"/>
  <c r="J27" i="9"/>
  <c r="M26" i="9"/>
  <c r="L26" i="9"/>
  <c r="K26" i="9"/>
  <c r="J26" i="9"/>
  <c r="M25" i="9"/>
  <c r="L25" i="9"/>
  <c r="K25" i="9"/>
  <c r="J25" i="9"/>
  <c r="M24" i="9"/>
  <c r="L24" i="9"/>
  <c r="K24" i="9"/>
  <c r="J24" i="9"/>
  <c r="M23" i="9"/>
  <c r="L23" i="9"/>
  <c r="K23" i="9"/>
  <c r="J23" i="9"/>
  <c r="M22" i="9"/>
  <c r="L22" i="9"/>
  <c r="K22" i="9"/>
  <c r="J22" i="9"/>
  <c r="M19" i="9"/>
  <c r="L19" i="9"/>
  <c r="K19" i="9"/>
  <c r="J19" i="9"/>
  <c r="M18" i="9"/>
  <c r="L18" i="9"/>
  <c r="K18" i="9"/>
  <c r="J18" i="9"/>
  <c r="M17" i="9"/>
  <c r="L17" i="9"/>
  <c r="K17" i="9"/>
  <c r="J17" i="9"/>
  <c r="M16" i="9"/>
  <c r="L16" i="9"/>
  <c r="K16" i="9"/>
  <c r="J16" i="9"/>
  <c r="M15" i="9"/>
  <c r="L15" i="9"/>
  <c r="K15" i="9"/>
  <c r="J15" i="9"/>
  <c r="M14" i="9"/>
  <c r="L14" i="9"/>
  <c r="K14" i="9"/>
  <c r="J14" i="9"/>
  <c r="M13" i="9"/>
  <c r="L13" i="9"/>
  <c r="K13" i="9"/>
  <c r="J13" i="9"/>
  <c r="M12" i="9"/>
  <c r="L12" i="9"/>
  <c r="K12" i="9"/>
  <c r="J12" i="9"/>
  <c r="M11" i="9"/>
  <c r="L11" i="9"/>
  <c r="K11" i="9"/>
  <c r="J11" i="9"/>
  <c r="H33" i="8"/>
  <c r="M33" i="8" s="1"/>
  <c r="E33" i="8"/>
  <c r="F33" i="8"/>
  <c r="M9" i="9"/>
  <c r="L9" i="9"/>
  <c r="K9" i="9"/>
  <c r="J9" i="9"/>
  <c r="F37" i="9"/>
  <c r="F36" i="9"/>
  <c r="F35" i="9"/>
  <c r="F34" i="9"/>
  <c r="F32" i="9"/>
  <c r="F31" i="9"/>
  <c r="F30" i="9"/>
  <c r="H39" i="8"/>
  <c r="I39" i="8"/>
  <c r="E39" i="8"/>
  <c r="G39" i="8"/>
  <c r="F39" i="8"/>
  <c r="H38" i="8"/>
  <c r="I38" i="8"/>
  <c r="E38" i="8"/>
  <c r="G38" i="8"/>
  <c r="F38" i="8"/>
  <c r="H37" i="8"/>
  <c r="I37" i="8"/>
  <c r="E37" i="8"/>
  <c r="G37" i="8"/>
  <c r="F37" i="8"/>
  <c r="H36" i="8"/>
  <c r="I36" i="8"/>
  <c r="E36" i="8"/>
  <c r="G36" i="8"/>
  <c r="F36" i="8"/>
  <c r="K36" i="8" s="1"/>
  <c r="H34" i="8"/>
  <c r="I34" i="8"/>
  <c r="E34" i="8"/>
  <c r="G34" i="8"/>
  <c r="F34" i="8"/>
  <c r="E32" i="8"/>
  <c r="G32" i="8"/>
  <c r="H32" i="8"/>
  <c r="I32" i="8"/>
  <c r="F32" i="8"/>
  <c r="K32" i="8" s="1"/>
  <c r="M30" i="8"/>
  <c r="L30" i="8"/>
  <c r="K30" i="8"/>
  <c r="J30" i="8"/>
  <c r="M29" i="8"/>
  <c r="L29" i="8"/>
  <c r="K29" i="8"/>
  <c r="J29" i="8"/>
  <c r="M28" i="8"/>
  <c r="L28" i="8"/>
  <c r="K28" i="8"/>
  <c r="J28" i="8"/>
  <c r="M27" i="8"/>
  <c r="L27" i="8"/>
  <c r="K27" i="8"/>
  <c r="J27" i="8"/>
  <c r="M26" i="8"/>
  <c r="L26" i="8"/>
  <c r="K26" i="8"/>
  <c r="J26" i="8"/>
  <c r="M25" i="8"/>
  <c r="L25" i="8"/>
  <c r="K25" i="8"/>
  <c r="J25" i="8"/>
  <c r="M24" i="8"/>
  <c r="L24" i="8"/>
  <c r="K24" i="8"/>
  <c r="J24" i="8"/>
  <c r="M21" i="8"/>
  <c r="L21" i="8"/>
  <c r="K21" i="8"/>
  <c r="J21" i="8"/>
  <c r="M20" i="8"/>
  <c r="L20" i="8"/>
  <c r="K20" i="8"/>
  <c r="J20" i="8"/>
  <c r="M19" i="8"/>
  <c r="L19" i="8"/>
  <c r="K19" i="8"/>
  <c r="J19" i="8"/>
  <c r="M18" i="8"/>
  <c r="L18" i="8"/>
  <c r="K18" i="8"/>
  <c r="J18" i="8"/>
  <c r="M17" i="8"/>
  <c r="L17" i="8"/>
  <c r="K17" i="8"/>
  <c r="J17" i="8"/>
  <c r="M16" i="8"/>
  <c r="L16" i="8"/>
  <c r="K16" i="8"/>
  <c r="J16" i="8"/>
  <c r="M15" i="8"/>
  <c r="L15" i="8"/>
  <c r="K15" i="8"/>
  <c r="J15" i="8"/>
  <c r="M14" i="8"/>
  <c r="L14" i="8"/>
  <c r="K14" i="8"/>
  <c r="J14" i="8"/>
  <c r="L13" i="8"/>
  <c r="M13" i="8"/>
  <c r="K13" i="8"/>
  <c r="J13" i="8"/>
  <c r="L11" i="8"/>
  <c r="M11" i="8"/>
  <c r="K11" i="8"/>
  <c r="J11" i="8"/>
  <c r="I37" i="9"/>
  <c r="H37" i="9"/>
  <c r="M37" i="9" s="1"/>
  <c r="G37" i="9"/>
  <c r="E37" i="9"/>
  <c r="L37" i="9" s="1"/>
  <c r="I36" i="9"/>
  <c r="H36" i="9"/>
  <c r="G36" i="9"/>
  <c r="E36" i="9"/>
  <c r="I35" i="9"/>
  <c r="H35" i="9"/>
  <c r="G35" i="9"/>
  <c r="E35" i="9"/>
  <c r="I34" i="9"/>
  <c r="H34" i="9"/>
  <c r="M34" i="9" s="1"/>
  <c r="G34" i="9"/>
  <c r="E34" i="9"/>
  <c r="L34" i="9" s="1"/>
  <c r="I32" i="9"/>
  <c r="H32" i="9"/>
  <c r="G32" i="9"/>
  <c r="E32" i="9"/>
  <c r="I31" i="9"/>
  <c r="H31" i="9"/>
  <c r="G31" i="9"/>
  <c r="E31" i="9"/>
  <c r="J31" i="9" s="1"/>
  <c r="I30" i="9"/>
  <c r="H30" i="9"/>
  <c r="G30" i="9"/>
  <c r="E30" i="9"/>
  <c r="L30" i="9" s="1"/>
  <c r="I33" i="8"/>
  <c r="G33" i="8"/>
  <c r="K33" i="8" l="1"/>
  <c r="M37" i="8"/>
  <c r="K34" i="9"/>
  <c r="K39" i="8"/>
  <c r="L33" i="8"/>
  <c r="K30" i="9"/>
  <c r="K31" i="9"/>
  <c r="K35" i="9"/>
  <c r="K36" i="9"/>
  <c r="M38" i="8"/>
  <c r="M36" i="8"/>
  <c r="M39" i="8"/>
  <c r="M32" i="8"/>
  <c r="M34" i="8"/>
  <c r="L38" i="8"/>
  <c r="L34" i="8"/>
  <c r="K38" i="8"/>
  <c r="L36" i="8"/>
  <c r="K37" i="8"/>
  <c r="L37" i="8"/>
  <c r="L32" i="8"/>
  <c r="K34" i="8"/>
  <c r="J39" i="8"/>
  <c r="J33" i="8"/>
  <c r="J34" i="8"/>
  <c r="M35" i="9"/>
  <c r="M36" i="9"/>
  <c r="M30" i="9"/>
  <c r="M31" i="9"/>
  <c r="M32" i="9"/>
  <c r="K37" i="9"/>
  <c r="L36" i="9"/>
  <c r="K32" i="9"/>
  <c r="L32" i="9"/>
  <c r="J35" i="9"/>
  <c r="L31" i="9"/>
  <c r="L35" i="9"/>
  <c r="J32" i="8"/>
  <c r="J38" i="8"/>
  <c r="L39" i="8"/>
  <c r="J32" i="9"/>
  <c r="J36" i="9"/>
  <c r="J37" i="8"/>
  <c r="J30" i="9"/>
  <c r="J34" i="9"/>
  <c r="J37" i="9"/>
  <c r="J36" i="8"/>
</calcChain>
</file>

<file path=xl/sharedStrings.xml><?xml version="1.0" encoding="utf-8"?>
<sst xmlns="http://schemas.openxmlformats.org/spreadsheetml/2006/main" count="133" uniqueCount="71">
  <si>
    <t>Unidad</t>
  </si>
  <si>
    <t>%</t>
  </si>
  <si>
    <t>Clave</t>
  </si>
  <si>
    <t>Producto investigado</t>
  </si>
  <si>
    <t>Razón social</t>
  </si>
  <si>
    <t>No.</t>
  </si>
  <si>
    <t>Conceptos</t>
  </si>
  <si>
    <t>Estado de resultados</t>
  </si>
  <si>
    <t>1</t>
  </si>
  <si>
    <r>
      <t xml:space="preserve">Ventas netas </t>
    </r>
    <r>
      <rPr>
        <i/>
        <sz val="10"/>
        <rFont val="Arial"/>
        <family val="2"/>
      </rPr>
      <t>(PInv)</t>
    </r>
  </si>
  <si>
    <t>2</t>
  </si>
  <si>
    <r>
      <t xml:space="preserve">Costo de ventas </t>
    </r>
    <r>
      <rPr>
        <i/>
        <sz val="10"/>
        <rFont val="Arial"/>
        <family val="2"/>
      </rPr>
      <t>(PInv)</t>
    </r>
  </si>
  <si>
    <t>3</t>
  </si>
  <si>
    <r>
      <t xml:space="preserve">Utilidad bruta </t>
    </r>
    <r>
      <rPr>
        <i/>
        <sz val="10"/>
        <rFont val="Arial"/>
        <family val="2"/>
      </rPr>
      <t>(PInv)</t>
    </r>
  </si>
  <si>
    <t>4</t>
  </si>
  <si>
    <r>
      <t xml:space="preserve">Gastos de operación </t>
    </r>
    <r>
      <rPr>
        <i/>
        <sz val="10"/>
        <rFont val="Arial"/>
        <family val="2"/>
      </rPr>
      <t>(pr)</t>
    </r>
  </si>
  <si>
    <t>5</t>
  </si>
  <si>
    <r>
      <t xml:space="preserve">Depreciación y otros conceptos de flujo de efectivo </t>
    </r>
    <r>
      <rPr>
        <i/>
        <sz val="10"/>
        <rFont val="Arial"/>
        <family val="2"/>
      </rPr>
      <t>(pr)</t>
    </r>
  </si>
  <si>
    <t>6</t>
  </si>
  <si>
    <r>
      <t xml:space="preserve">EBIT (Utilidad operativa) </t>
    </r>
    <r>
      <rPr>
        <i/>
        <sz val="10"/>
        <rFont val="Arial"/>
        <family val="2"/>
      </rPr>
      <t>(PInv)</t>
    </r>
  </si>
  <si>
    <t>7</t>
  </si>
  <si>
    <r>
      <t xml:space="preserve">Utilidad antes de impuestos </t>
    </r>
    <r>
      <rPr>
        <i/>
        <sz val="10"/>
        <rFont val="Arial"/>
        <family val="2"/>
      </rPr>
      <t>(PInv)</t>
    </r>
  </si>
  <si>
    <t>8</t>
  </si>
  <si>
    <r>
      <t xml:space="preserve">Impuestos </t>
    </r>
    <r>
      <rPr>
        <i/>
        <sz val="10"/>
        <rFont val="Arial"/>
        <family val="2"/>
      </rPr>
      <t>(pr)</t>
    </r>
  </si>
  <si>
    <t>9</t>
  </si>
  <si>
    <r>
      <t xml:space="preserve">Utilidad neta </t>
    </r>
    <r>
      <rPr>
        <i/>
        <sz val="10"/>
        <rFont val="Arial"/>
        <family val="2"/>
      </rPr>
      <t>(PInv)</t>
    </r>
  </si>
  <si>
    <t>Balance General</t>
  </si>
  <si>
    <r>
      <t>Activos Totales (</t>
    </r>
    <r>
      <rPr>
        <i/>
        <sz val="10"/>
        <rFont val="Arial"/>
        <family val="2"/>
      </rPr>
      <t>pr)</t>
    </r>
  </si>
  <si>
    <r>
      <t xml:space="preserve">Capital contable </t>
    </r>
    <r>
      <rPr>
        <i/>
        <sz val="10"/>
        <rFont val="Arial"/>
        <family val="2"/>
      </rPr>
      <t>(pr)</t>
    </r>
  </si>
  <si>
    <r>
      <t xml:space="preserve">Activo circulante </t>
    </r>
    <r>
      <rPr>
        <i/>
        <sz val="10"/>
        <rFont val="Arial"/>
        <family val="2"/>
      </rPr>
      <t>(pr)</t>
    </r>
  </si>
  <si>
    <r>
      <t xml:space="preserve">Pasivo circulante </t>
    </r>
    <r>
      <rPr>
        <i/>
        <sz val="10"/>
        <rFont val="Arial"/>
        <family val="2"/>
      </rPr>
      <t>(pr)</t>
    </r>
  </si>
  <si>
    <r>
      <t xml:space="preserve">Inventarios </t>
    </r>
    <r>
      <rPr>
        <i/>
        <sz val="10"/>
        <rFont val="Arial"/>
        <family val="2"/>
      </rPr>
      <t>(pr)</t>
    </r>
  </si>
  <si>
    <r>
      <t xml:space="preserve">Pasivo Total </t>
    </r>
    <r>
      <rPr>
        <i/>
        <sz val="10"/>
        <rFont val="Arial"/>
        <family val="2"/>
      </rPr>
      <t>(pr)</t>
    </r>
  </si>
  <si>
    <t>Indicadores financieros</t>
  </si>
  <si>
    <t>Utilidad neta/ventas</t>
  </si>
  <si>
    <t>Flujo de caja o flujo de efectivo</t>
  </si>
  <si>
    <t>$ MN</t>
  </si>
  <si>
    <t>Rendimiento de las inversiones</t>
  </si>
  <si>
    <t>Capacidad de reunir capital</t>
  </si>
  <si>
    <t xml:space="preserve">    Ratio de circulante</t>
  </si>
  <si>
    <t xml:space="preserve">    Prueba del ácido</t>
  </si>
  <si>
    <t xml:space="preserve">    Pasivo total/capital contable</t>
  </si>
  <si>
    <t xml:space="preserve">    Pasivo total/activo total</t>
  </si>
  <si>
    <t>PInv = Producto Investigado</t>
  </si>
  <si>
    <t>pr = Prorrateo</t>
  </si>
  <si>
    <t>Ventas netas</t>
  </si>
  <si>
    <t xml:space="preserve">Costo de ventas </t>
  </si>
  <si>
    <t>Utilidad bruta</t>
  </si>
  <si>
    <t>Gastos de operación</t>
  </si>
  <si>
    <t>Depreciación y otros conceptos de flujo de efectivo</t>
  </si>
  <si>
    <t>EBIT (Utilidad operativa)</t>
  </si>
  <si>
    <t>Utilidad antes de impuestos</t>
  </si>
  <si>
    <t>Impuestos</t>
  </si>
  <si>
    <t xml:space="preserve">Utilidad neta </t>
  </si>
  <si>
    <t>Activos Totales</t>
  </si>
  <si>
    <t>Capital contable</t>
  </si>
  <si>
    <t xml:space="preserve">Activo circulante </t>
  </si>
  <si>
    <t>Pasivo circulante</t>
  </si>
  <si>
    <t xml:space="preserve">Inventarios </t>
  </si>
  <si>
    <t>Pasivo Total</t>
  </si>
  <si>
    <t>Indicadores financieros de la Razón Social</t>
  </si>
  <si>
    <t>Variación porcentual</t>
  </si>
  <si>
    <t>Datos financieros de la Empresa correspondientes al producto nacional similar al importado investigado</t>
  </si>
  <si>
    <t>Anexo 3   A</t>
  </si>
  <si>
    <t>Anexo 3  B- Total de la empresa</t>
  </si>
  <si>
    <t>METALDOM, S. A.</t>
  </si>
  <si>
    <t>Barras de hierro o acero sin alear, simplemente forjadas, laminadas o extrudidas, en caliente, así como las sometidas a torsión después del laminado</t>
  </si>
  <si>
    <t>Enero-Junio 2024</t>
  </si>
  <si>
    <t>Enero-Junio 2025</t>
  </si>
  <si>
    <t>RD$</t>
  </si>
  <si>
    <r>
      <t xml:space="preserve">Nota: </t>
    </r>
    <r>
      <rPr>
        <sz val="12"/>
        <rFont val="Calibri"/>
        <family val="2"/>
      </rPr>
      <t>LA INFORMACION CONTENIDA EN ESTE ARCHIVO/CUADRO ES CONSIDERADA INFORMACION CONFIDENCIAL DE ACUERDO AL ARTICULO 6.5 DEL ACUERDO ANTIDUMPING 12.4 DEL ACUERDO DE SUBVENCIONES Y MEDIDAS COMPENSATORIAS, DEBIDO A QUE SU DIVULGACION IMPLICARIA UNA VENTAJA SIGNIFICATIVA PARA UN COMPETIDOR, ADEMAS DE CAUSAR UN DAŇO FINANCIERO SUSTANCIAL E IRREVERSIBLE PARA NUESTRA EMPRESA. SE HA CREADO UN INDICE PARA FACILITAR LECTURA.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</si>
</sst>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4" fontId="1" fillId="0" borderId="1" xfId="1" applyNumberForma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64" fontId="1" fillId="0" borderId="0" xfId="1" applyBorder="1" applyAlignment="1">
      <alignment vertical="center" wrapText="1"/>
    </xf>
    <xf numFmtId="164" fontId="1" fillId="0" borderId="0" xfId="1" applyBorder="1" applyAlignment="1">
      <alignment horizontal="right" vertical="center" wrapText="1"/>
    </xf>
    <xf numFmtId="4" fontId="3" fillId="0" borderId="1" xfId="1" applyNumberFormat="1" applyFont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2" fontId="3" fillId="3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65" fontId="1" fillId="0" borderId="1" xfId="1" applyNumberFormat="1" applyBorder="1" applyAlignment="1">
      <alignment horizontal="center" vertical="center" wrapText="1"/>
    </xf>
    <xf numFmtId="165" fontId="1" fillId="0" borderId="1" xfId="1" applyNumberFormat="1" applyBorder="1" applyAlignment="1">
      <alignment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Continuous" vertical="center" wrapText="1"/>
    </xf>
    <xf numFmtId="0" fontId="0" fillId="4" borderId="1" xfId="0" applyFill="1" applyBorder="1" applyAlignment="1">
      <alignment horizontal="centerContinuous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1" fillId="0" borderId="0" xfId="0" applyFont="1" applyAlignment="1">
      <alignment horizontal="left" vertical="center" wrapText="1"/>
    </xf>
    <xf numFmtId="3" fontId="1" fillId="0" borderId="1" xfId="1" applyNumberFormat="1" applyBorder="1" applyAlignment="1">
      <alignment horizontal="center" vertical="center" wrapText="1"/>
    </xf>
    <xf numFmtId="3" fontId="1" fillId="0" borderId="1" xfId="1" applyNumberFormat="1" applyBorder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CCF0F-1A44-4004-9A9B-729605B04093}">
  <sheetPr>
    <pageSetUpPr fitToPage="1"/>
  </sheetPr>
  <dimension ref="B3:S46"/>
  <sheetViews>
    <sheetView topLeftCell="C11" zoomScaleNormal="100" zoomScaleSheetLayoutView="90" workbookViewId="0">
      <selection activeCell="I15" sqref="I15:I31"/>
    </sheetView>
  </sheetViews>
  <sheetFormatPr defaultRowHeight="12.5" x14ac:dyDescent="0.25"/>
  <cols>
    <col min="1" max="1" width="6.6328125" customWidth="1"/>
    <col min="2" max="2" width="5.453125" customWidth="1"/>
    <col min="3" max="3" width="49" customWidth="1"/>
    <col min="4" max="4" width="9.08984375" customWidth="1"/>
    <col min="5" max="9" width="18.81640625" customWidth="1"/>
    <col min="10" max="13" width="15.6328125" customWidth="1"/>
    <col min="14" max="14" width="11.54296875" customWidth="1"/>
    <col min="15" max="19" width="17.1796875" customWidth="1"/>
    <col min="20" max="256" width="11.54296875" customWidth="1"/>
  </cols>
  <sheetData>
    <row r="3" spans="2:19" ht="20" x14ac:dyDescent="0.4">
      <c r="B3" s="1" t="s">
        <v>63</v>
      </c>
      <c r="C3" s="2"/>
      <c r="D3" s="2"/>
      <c r="E3" s="2"/>
      <c r="F3" s="2"/>
      <c r="G3" s="2"/>
      <c r="H3" s="2"/>
      <c r="I3" s="2"/>
    </row>
    <row r="5" spans="2:19" ht="20" x14ac:dyDescent="0.4">
      <c r="B5" s="1" t="s">
        <v>62</v>
      </c>
      <c r="C5" s="2"/>
      <c r="D5" s="2"/>
      <c r="E5" s="2"/>
      <c r="F5" s="2"/>
      <c r="G5" s="2"/>
      <c r="H5" s="2"/>
      <c r="I5" s="2"/>
    </row>
    <row r="6" spans="2:19" ht="20" x14ac:dyDescent="0.4">
      <c r="B6" s="1"/>
      <c r="C6" s="2"/>
      <c r="D6" s="2"/>
      <c r="E6" s="2"/>
      <c r="F6" s="2"/>
      <c r="G6" s="2"/>
      <c r="H6" s="2"/>
      <c r="I6" s="2"/>
    </row>
    <row r="7" spans="2:19" ht="20" x14ac:dyDescent="0.4">
      <c r="B7" s="1"/>
      <c r="C7" s="3" t="s">
        <v>2</v>
      </c>
      <c r="D7" s="28"/>
      <c r="E7" s="28"/>
      <c r="F7" s="28"/>
      <c r="G7" s="28"/>
      <c r="H7" s="28"/>
      <c r="I7" s="28"/>
    </row>
    <row r="8" spans="2:19" ht="39" customHeight="1" x14ac:dyDescent="0.4">
      <c r="B8" s="1"/>
      <c r="C8" s="3" t="s">
        <v>3</v>
      </c>
      <c r="D8" s="29" t="s">
        <v>66</v>
      </c>
      <c r="E8" s="29"/>
      <c r="F8" s="29"/>
      <c r="G8" s="29"/>
      <c r="H8" s="29"/>
      <c r="I8" s="29"/>
    </row>
    <row r="9" spans="2:19" ht="20" x14ac:dyDescent="0.4">
      <c r="B9" s="1"/>
      <c r="C9" s="3" t="s">
        <v>4</v>
      </c>
      <c r="D9" s="28" t="s">
        <v>65</v>
      </c>
      <c r="E9" s="28"/>
      <c r="F9" s="28"/>
      <c r="G9" s="28"/>
      <c r="H9" s="28"/>
      <c r="I9" s="28"/>
    </row>
    <row r="10" spans="2:19" ht="15.5" x14ac:dyDescent="0.3">
      <c r="B10" s="5"/>
      <c r="J10" s="26" t="s">
        <v>61</v>
      </c>
      <c r="K10" s="27"/>
      <c r="L10" s="27"/>
      <c r="M10" s="27"/>
    </row>
    <row r="11" spans="2:19" ht="46.5" x14ac:dyDescent="0.25">
      <c r="B11" s="4" t="s">
        <v>5</v>
      </c>
      <c r="C11" s="4" t="s">
        <v>6</v>
      </c>
      <c r="D11" s="4" t="s">
        <v>0</v>
      </c>
      <c r="E11" s="4">
        <v>2022</v>
      </c>
      <c r="F11" s="4">
        <v>2023</v>
      </c>
      <c r="G11" s="4">
        <v>2024</v>
      </c>
      <c r="H11" s="4" t="s">
        <v>67</v>
      </c>
      <c r="I11" s="4" t="s">
        <v>68</v>
      </c>
      <c r="J11" s="4" t="str">
        <f>+F11&amp;" / "&amp;E11</f>
        <v>2023 / 2022</v>
      </c>
      <c r="K11" s="4" t="str">
        <f>+G11&amp;" / "&amp;F11</f>
        <v>2024 / 2023</v>
      </c>
      <c r="L11" s="4" t="str">
        <f>+G11&amp;" / "&amp;E11</f>
        <v>2024 / 2022</v>
      </c>
      <c r="M11" s="4" t="str">
        <f>+I11&amp;" / "&amp;H11</f>
        <v>Enero-Junio 2025 / Enero-Junio 2024</v>
      </c>
      <c r="O11" s="4">
        <v>2022</v>
      </c>
      <c r="P11" s="4">
        <v>2023</v>
      </c>
      <c r="Q11" s="4">
        <v>2024</v>
      </c>
      <c r="R11" s="4" t="s">
        <v>67</v>
      </c>
      <c r="S11" s="4" t="s">
        <v>68</v>
      </c>
    </row>
    <row r="12" spans="2:19" ht="15.5" x14ac:dyDescent="0.25">
      <c r="B12" s="6"/>
      <c r="C12" s="7" t="s">
        <v>7</v>
      </c>
      <c r="D12" s="8"/>
      <c r="E12" s="9"/>
      <c r="F12" s="9"/>
      <c r="G12" s="9"/>
      <c r="H12" s="9"/>
      <c r="I12" s="9"/>
      <c r="J12" s="9"/>
      <c r="K12" s="9"/>
      <c r="L12" s="9"/>
      <c r="M12" s="9"/>
      <c r="O12" s="9"/>
      <c r="P12" s="9"/>
      <c r="Q12" s="9"/>
      <c r="R12" s="9"/>
      <c r="S12" s="9"/>
    </row>
    <row r="13" spans="2:19" ht="13" x14ac:dyDescent="0.25">
      <c r="B13" s="6" t="s">
        <v>8</v>
      </c>
      <c r="C13" s="8" t="s">
        <v>9</v>
      </c>
      <c r="D13" s="6" t="s">
        <v>69</v>
      </c>
      <c r="E13" s="20">
        <v>2022</v>
      </c>
      <c r="F13" s="20">
        <v>2023</v>
      </c>
      <c r="G13" s="20">
        <v>2024</v>
      </c>
      <c r="H13" s="20" t="s">
        <v>67</v>
      </c>
      <c r="I13" s="20" t="s">
        <v>68</v>
      </c>
      <c r="J13" s="9">
        <f>+IF(E13=0,"",((F13-E13)/E13)*100)</f>
        <v>4.945598417408506E-2</v>
      </c>
      <c r="K13" s="9">
        <f>+IF(F13=0,"",((G13-F13)/F13)*100)</f>
        <v>4.9431537320810674E-2</v>
      </c>
      <c r="L13" s="9">
        <f>+IF(E13=0,"",((G13-E13)/E13)*100)</f>
        <v>9.8911968348170121E-2</v>
      </c>
      <c r="M13" s="9" t="e">
        <f>+IF(H13=0,"",((I13-H13)/H13)*100)</f>
        <v>#VALUE!</v>
      </c>
      <c r="O13" s="31">
        <v>100</v>
      </c>
      <c r="P13" s="31">
        <f>+(O13*F13)/$E13</f>
        <v>100.04945598417409</v>
      </c>
      <c r="Q13" s="31">
        <f>+(F13*O13)/$E13</f>
        <v>100.04945598417409</v>
      </c>
      <c r="R13" s="20">
        <v>100</v>
      </c>
      <c r="S13" s="31" t="e">
        <f>+(R13*I13)/H13</f>
        <v>#VALUE!</v>
      </c>
    </row>
    <row r="14" spans="2:19" ht="13" x14ac:dyDescent="0.25">
      <c r="B14" s="6" t="s">
        <v>10</v>
      </c>
      <c r="C14" s="8" t="s">
        <v>11</v>
      </c>
      <c r="D14" s="6" t="s">
        <v>69</v>
      </c>
      <c r="E14" s="20"/>
      <c r="F14" s="20"/>
      <c r="G14" s="20"/>
      <c r="H14" s="20"/>
      <c r="I14" s="20"/>
      <c r="J14" s="9" t="str">
        <f t="shared" ref="J14:J21" si="0">+IF(E14=0,"",((F14-E14)/E14)*100)</f>
        <v/>
      </c>
      <c r="K14" s="9" t="str">
        <f t="shared" ref="K14:K21" si="1">+IF(F14=0,"",((G14-F14)/F14)*100)</f>
        <v/>
      </c>
      <c r="L14" s="9" t="str">
        <f t="shared" ref="L14:L21" si="2">+IF(E14=0,"",((G14-E14)/E14)*100)</f>
        <v/>
      </c>
      <c r="M14" s="9" t="str">
        <f t="shared" ref="M14:M21" si="3">+IF(H14=0,"",((I14-H14)/H14)*100)</f>
        <v/>
      </c>
      <c r="O14" s="31">
        <v>100</v>
      </c>
      <c r="P14" s="31" t="e">
        <f t="shared" ref="P14:P21" si="4">+(O14*F14)/$E14</f>
        <v>#DIV/0!</v>
      </c>
      <c r="Q14" s="31" t="e">
        <f t="shared" ref="Q14:Q21" si="5">+(F14*O14)/$E14</f>
        <v>#DIV/0!</v>
      </c>
      <c r="R14" s="20">
        <v>100</v>
      </c>
      <c r="S14" s="31" t="e">
        <f t="shared" ref="S14:S21" si="6">+(R14*I14)/H14</f>
        <v>#DIV/0!</v>
      </c>
    </row>
    <row r="15" spans="2:19" ht="13" x14ac:dyDescent="0.25">
      <c r="B15" s="6" t="s">
        <v>12</v>
      </c>
      <c r="C15" s="8" t="s">
        <v>13</v>
      </c>
      <c r="D15" s="6" t="s">
        <v>69</v>
      </c>
      <c r="E15" s="20">
        <v>100</v>
      </c>
      <c r="F15" s="20">
        <v>90.234947961785025</v>
      </c>
      <c r="G15" s="20">
        <v>90.234947961785025</v>
      </c>
      <c r="H15" s="20">
        <v>100</v>
      </c>
      <c r="I15" s="31">
        <v>103.83728812294379</v>
      </c>
      <c r="J15" s="9">
        <f t="shared" si="0"/>
        <v>-9.765052038214975</v>
      </c>
      <c r="K15" s="9">
        <f t="shared" si="1"/>
        <v>0</v>
      </c>
      <c r="L15" s="9">
        <f t="shared" si="2"/>
        <v>-9.765052038214975</v>
      </c>
      <c r="M15" s="9">
        <f t="shared" si="3"/>
        <v>3.8372881229437898</v>
      </c>
      <c r="O15" s="31">
        <v>100</v>
      </c>
      <c r="P15" s="31">
        <f t="shared" si="4"/>
        <v>90.234947961785025</v>
      </c>
      <c r="Q15" s="31">
        <f t="shared" si="5"/>
        <v>90.234947961785025</v>
      </c>
      <c r="R15" s="20">
        <v>100</v>
      </c>
      <c r="S15" s="31">
        <f t="shared" si="6"/>
        <v>103.83728812294379</v>
      </c>
    </row>
    <row r="16" spans="2:19" ht="13" x14ac:dyDescent="0.25">
      <c r="B16" s="6" t="s">
        <v>14</v>
      </c>
      <c r="C16" s="10" t="s">
        <v>15</v>
      </c>
      <c r="D16" s="6" t="s">
        <v>69</v>
      </c>
      <c r="E16" s="20">
        <v>100</v>
      </c>
      <c r="F16" s="20">
        <v>80.83513019236905</v>
      </c>
      <c r="G16" s="20">
        <v>80.83513019236905</v>
      </c>
      <c r="H16" s="20">
        <v>100</v>
      </c>
      <c r="I16" s="31">
        <v>106.02634758499927</v>
      </c>
      <c r="J16" s="9">
        <f t="shared" si="0"/>
        <v>-19.16486980763095</v>
      </c>
      <c r="K16" s="9">
        <f t="shared" si="1"/>
        <v>0</v>
      </c>
      <c r="L16" s="9">
        <f t="shared" si="2"/>
        <v>-19.16486980763095</v>
      </c>
      <c r="M16" s="9">
        <f t="shared" si="3"/>
        <v>6.0263475849992716</v>
      </c>
      <c r="O16" s="31">
        <v>100</v>
      </c>
      <c r="P16" s="31">
        <f t="shared" si="4"/>
        <v>80.83513019236905</v>
      </c>
      <c r="Q16" s="31">
        <f t="shared" si="5"/>
        <v>80.83513019236905</v>
      </c>
      <c r="R16" s="20">
        <v>100</v>
      </c>
      <c r="S16" s="31">
        <f t="shared" si="6"/>
        <v>106.02634758499927</v>
      </c>
    </row>
    <row r="17" spans="2:19" ht="13" x14ac:dyDescent="0.25">
      <c r="B17" s="6" t="s">
        <v>16</v>
      </c>
      <c r="C17" s="10" t="s">
        <v>17</v>
      </c>
      <c r="D17" s="6" t="s">
        <v>69</v>
      </c>
      <c r="E17" s="20">
        <v>100</v>
      </c>
      <c r="F17" s="20">
        <v>180.97420178156693</v>
      </c>
      <c r="G17" s="20">
        <v>180.97420178156693</v>
      </c>
      <c r="H17" s="20">
        <v>100</v>
      </c>
      <c r="I17" s="31">
        <v>94.264853619857902</v>
      </c>
      <c r="J17" s="9">
        <f t="shared" si="0"/>
        <v>80.974201781566933</v>
      </c>
      <c r="K17" s="9">
        <f t="shared" si="1"/>
        <v>0</v>
      </c>
      <c r="L17" s="9">
        <f t="shared" si="2"/>
        <v>80.974201781566933</v>
      </c>
      <c r="M17" s="9">
        <f t="shared" si="3"/>
        <v>-5.7351463801420977</v>
      </c>
      <c r="O17" s="31">
        <v>100</v>
      </c>
      <c r="P17" s="31">
        <f t="shared" si="4"/>
        <v>180.9742017815669</v>
      </c>
      <c r="Q17" s="31">
        <f t="shared" si="5"/>
        <v>180.9742017815669</v>
      </c>
      <c r="R17" s="20">
        <v>100</v>
      </c>
      <c r="S17" s="31">
        <f t="shared" si="6"/>
        <v>94.264853619857888</v>
      </c>
    </row>
    <row r="18" spans="2:19" ht="13" x14ac:dyDescent="0.25">
      <c r="B18" s="6" t="s">
        <v>18</v>
      </c>
      <c r="C18" s="8" t="s">
        <v>19</v>
      </c>
      <c r="D18" s="6" t="s">
        <v>69</v>
      </c>
      <c r="E18" s="20">
        <v>100</v>
      </c>
      <c r="F18" s="20">
        <v>95.395597567955434</v>
      </c>
      <c r="G18" s="20">
        <v>95.395597567955434</v>
      </c>
      <c r="H18" s="20">
        <v>100</v>
      </c>
      <c r="I18" s="31">
        <v>141.85582409903955</v>
      </c>
      <c r="J18" s="9">
        <f t="shared" si="0"/>
        <v>-4.6044024320445658</v>
      </c>
      <c r="K18" s="9">
        <f t="shared" si="1"/>
        <v>0</v>
      </c>
      <c r="L18" s="9">
        <f t="shared" si="2"/>
        <v>-4.6044024320445658</v>
      </c>
      <c r="M18" s="9">
        <f t="shared" si="3"/>
        <v>41.855824099039552</v>
      </c>
      <c r="O18" s="31">
        <v>100</v>
      </c>
      <c r="P18" s="31">
        <f t="shared" si="4"/>
        <v>95.395597567955434</v>
      </c>
      <c r="Q18" s="31">
        <f t="shared" si="5"/>
        <v>95.395597567955434</v>
      </c>
      <c r="R18" s="20">
        <v>100</v>
      </c>
      <c r="S18" s="31">
        <f t="shared" si="6"/>
        <v>141.85582409903955</v>
      </c>
    </row>
    <row r="19" spans="2:19" ht="13" x14ac:dyDescent="0.25">
      <c r="B19" s="6" t="s">
        <v>20</v>
      </c>
      <c r="C19" s="8" t="s">
        <v>21</v>
      </c>
      <c r="D19" s="6" t="s">
        <v>69</v>
      </c>
      <c r="E19" s="20">
        <v>100</v>
      </c>
      <c r="F19" s="20">
        <v>85.587094490058305</v>
      </c>
      <c r="G19" s="20">
        <v>85.587094490058305</v>
      </c>
      <c r="H19" s="20">
        <v>100</v>
      </c>
      <c r="I19" s="31">
        <v>103.71939873991477</v>
      </c>
      <c r="J19" s="9">
        <f t="shared" si="0"/>
        <v>-14.412905509941695</v>
      </c>
      <c r="K19" s="9">
        <f t="shared" si="1"/>
        <v>0</v>
      </c>
      <c r="L19" s="9">
        <f t="shared" si="2"/>
        <v>-14.412905509941695</v>
      </c>
      <c r="M19" s="9">
        <f t="shared" si="3"/>
        <v>3.7193987399147659</v>
      </c>
      <c r="O19" s="31">
        <v>100</v>
      </c>
      <c r="P19" s="31">
        <f t="shared" si="4"/>
        <v>85.587094490058291</v>
      </c>
      <c r="Q19" s="31">
        <f t="shared" si="5"/>
        <v>85.587094490058291</v>
      </c>
      <c r="R19" s="20">
        <v>100</v>
      </c>
      <c r="S19" s="31">
        <f t="shared" si="6"/>
        <v>103.71939873991477</v>
      </c>
    </row>
    <row r="20" spans="2:19" ht="13" x14ac:dyDescent="0.25">
      <c r="B20" s="6" t="s">
        <v>22</v>
      </c>
      <c r="C20" s="8" t="s">
        <v>23</v>
      </c>
      <c r="D20" s="6" t="s">
        <v>69</v>
      </c>
      <c r="E20" s="20">
        <v>100</v>
      </c>
      <c r="F20" s="20">
        <v>197.61151543283054</v>
      </c>
      <c r="G20" s="20">
        <v>197.61151543283054</v>
      </c>
      <c r="H20" s="20">
        <v>100</v>
      </c>
      <c r="I20" s="31">
        <v>90.078023013124692</v>
      </c>
      <c r="J20" s="9">
        <f t="shared" si="0"/>
        <v>97.611515432830544</v>
      </c>
      <c r="K20" s="9">
        <f t="shared" si="1"/>
        <v>0</v>
      </c>
      <c r="L20" s="9">
        <f t="shared" si="2"/>
        <v>97.611515432830544</v>
      </c>
      <c r="M20" s="9">
        <f t="shared" si="3"/>
        <v>-9.9219769868753076</v>
      </c>
      <c r="O20" s="31">
        <v>100</v>
      </c>
      <c r="P20" s="31">
        <f t="shared" si="4"/>
        <v>197.61151543283052</v>
      </c>
      <c r="Q20" s="31">
        <f t="shared" si="5"/>
        <v>197.61151543283052</v>
      </c>
      <c r="R20" s="20">
        <v>100</v>
      </c>
      <c r="S20" s="31">
        <f t="shared" si="6"/>
        <v>90.078023013124692</v>
      </c>
    </row>
    <row r="21" spans="2:19" ht="13" x14ac:dyDescent="0.25">
      <c r="B21" s="6" t="s">
        <v>24</v>
      </c>
      <c r="C21" s="8" t="s">
        <v>25</v>
      </c>
      <c r="D21" s="6" t="s">
        <v>69</v>
      </c>
      <c r="E21" s="20">
        <v>100</v>
      </c>
      <c r="F21" s="20">
        <v>165.68436127922877</v>
      </c>
      <c r="G21" s="20">
        <v>165.68436127922877</v>
      </c>
      <c r="H21" s="20">
        <v>100</v>
      </c>
      <c r="I21" s="31">
        <v>119.69992487653681</v>
      </c>
      <c r="J21" s="9">
        <f t="shared" si="0"/>
        <v>65.684361279228767</v>
      </c>
      <c r="K21" s="9">
        <f t="shared" si="1"/>
        <v>0</v>
      </c>
      <c r="L21" s="9">
        <f t="shared" si="2"/>
        <v>65.684361279228767</v>
      </c>
      <c r="M21" s="9">
        <f t="shared" si="3"/>
        <v>19.699924876536812</v>
      </c>
      <c r="O21" s="31">
        <v>100</v>
      </c>
      <c r="P21" s="31">
        <f t="shared" si="4"/>
        <v>165.68436127922877</v>
      </c>
      <c r="Q21" s="31">
        <f t="shared" si="5"/>
        <v>165.68436127922877</v>
      </c>
      <c r="R21" s="20">
        <v>100</v>
      </c>
      <c r="S21" s="31">
        <f t="shared" si="6"/>
        <v>119.69992487653681</v>
      </c>
    </row>
    <row r="22" spans="2:19" x14ac:dyDescent="0.25">
      <c r="B22" s="6"/>
      <c r="C22" s="8"/>
      <c r="D22" s="6"/>
      <c r="E22" s="20">
        <v>100</v>
      </c>
      <c r="F22" s="20">
        <v>311.80713871432141</v>
      </c>
      <c r="G22" s="20">
        <v>311.80713871432141</v>
      </c>
      <c r="H22" s="20">
        <v>100</v>
      </c>
      <c r="I22" s="31">
        <v>193.75610462472011</v>
      </c>
      <c r="J22" s="20"/>
      <c r="K22" s="20"/>
      <c r="L22" s="20"/>
      <c r="M22" s="20"/>
      <c r="O22" s="20"/>
      <c r="P22" s="20"/>
      <c r="Q22" s="20"/>
      <c r="R22" s="20"/>
      <c r="S22" s="20"/>
    </row>
    <row r="23" spans="2:19" ht="15.5" x14ac:dyDescent="0.25">
      <c r="B23" s="6"/>
      <c r="C23" s="7" t="s">
        <v>26</v>
      </c>
      <c r="D23" s="6"/>
      <c r="E23" s="20">
        <v>100</v>
      </c>
      <c r="F23" s="20">
        <v>145.4774945025855</v>
      </c>
      <c r="G23" s="20">
        <v>145.4774945025855</v>
      </c>
      <c r="H23" s="20">
        <v>100</v>
      </c>
      <c r="I23" s="31">
        <v>110.44696921223132</v>
      </c>
      <c r="J23" s="20"/>
      <c r="K23" s="20"/>
      <c r="L23" s="20"/>
      <c r="M23" s="20"/>
      <c r="O23" s="20"/>
      <c r="P23" s="20"/>
      <c r="Q23" s="20"/>
      <c r="R23" s="20"/>
      <c r="S23" s="20"/>
    </row>
    <row r="24" spans="2:19" ht="13" x14ac:dyDescent="0.25">
      <c r="B24" s="6">
        <v>10</v>
      </c>
      <c r="C24" s="10" t="s">
        <v>27</v>
      </c>
      <c r="D24" s="6" t="s">
        <v>69</v>
      </c>
      <c r="E24" s="20"/>
      <c r="F24" s="20"/>
      <c r="G24" s="20"/>
      <c r="H24" s="20"/>
      <c r="I24" s="31"/>
      <c r="J24" s="9" t="str">
        <f t="shared" ref="J24:J30" si="7">+IF(E24=0,"",((F24-E24)/E24)*100)</f>
        <v/>
      </c>
      <c r="K24" s="9" t="str">
        <f t="shared" ref="K24:K30" si="8">+IF(F24=0,"",((G24-F24)/F24)*100)</f>
        <v/>
      </c>
      <c r="L24" s="9" t="str">
        <f t="shared" ref="L24:L30" si="9">+IF(E24=0,"",((G24-E24)/E24)*100)</f>
        <v/>
      </c>
      <c r="M24" s="9" t="str">
        <f t="shared" ref="M24:M30" si="10">+IF(H24=0,"",((I24-H24)/H24)*100)</f>
        <v/>
      </c>
      <c r="O24" s="31">
        <v>100</v>
      </c>
      <c r="P24" s="31" t="e">
        <f t="shared" ref="P24:P29" si="11">+(O24*F24)/$E24</f>
        <v>#DIV/0!</v>
      </c>
      <c r="Q24" s="31" t="e">
        <f t="shared" ref="Q24:Q29" si="12">+(F24*O24)/$E24</f>
        <v>#DIV/0!</v>
      </c>
      <c r="R24" s="20">
        <v>100</v>
      </c>
      <c r="S24" s="31" t="e">
        <f t="shared" ref="S24:S29" si="13">+(R24*I24)/H24</f>
        <v>#DIV/0!</v>
      </c>
    </row>
    <row r="25" spans="2:19" ht="13" x14ac:dyDescent="0.25">
      <c r="B25" s="6">
        <v>11</v>
      </c>
      <c r="C25" s="10" t="s">
        <v>28</v>
      </c>
      <c r="D25" s="6" t="s">
        <v>69</v>
      </c>
      <c r="E25" s="20"/>
      <c r="F25" s="20"/>
      <c r="G25" s="20"/>
      <c r="H25" s="20"/>
      <c r="I25" s="31"/>
      <c r="J25" s="9" t="str">
        <f t="shared" si="7"/>
        <v/>
      </c>
      <c r="K25" s="9" t="str">
        <f t="shared" si="8"/>
        <v/>
      </c>
      <c r="L25" s="9" t="str">
        <f t="shared" si="9"/>
        <v/>
      </c>
      <c r="M25" s="9" t="str">
        <f t="shared" si="10"/>
        <v/>
      </c>
      <c r="O25" s="31">
        <v>100</v>
      </c>
      <c r="P25" s="31" t="e">
        <f t="shared" si="11"/>
        <v>#DIV/0!</v>
      </c>
      <c r="Q25" s="31" t="e">
        <f t="shared" si="12"/>
        <v>#DIV/0!</v>
      </c>
      <c r="R25" s="20">
        <v>100</v>
      </c>
      <c r="S25" s="31" t="e">
        <f t="shared" si="13"/>
        <v>#DIV/0!</v>
      </c>
    </row>
    <row r="26" spans="2:19" ht="13" x14ac:dyDescent="0.25">
      <c r="B26" s="6">
        <v>12</v>
      </c>
      <c r="C26" s="10" t="s">
        <v>29</v>
      </c>
      <c r="D26" s="6" t="s">
        <v>69</v>
      </c>
      <c r="E26" s="20">
        <v>100</v>
      </c>
      <c r="F26" s="20">
        <v>103.48058762341479</v>
      </c>
      <c r="G26" s="20">
        <v>103.48058762341479</v>
      </c>
      <c r="H26" s="20">
        <v>100</v>
      </c>
      <c r="I26" s="31">
        <v>108.31965268559969</v>
      </c>
      <c r="J26" s="9">
        <f t="shared" si="7"/>
        <v>3.4805876234147917</v>
      </c>
      <c r="K26" s="9">
        <f t="shared" si="8"/>
        <v>0</v>
      </c>
      <c r="L26" s="9">
        <f t="shared" si="9"/>
        <v>3.4805876234147917</v>
      </c>
      <c r="M26" s="9">
        <f t="shared" si="10"/>
        <v>8.3196526855996922</v>
      </c>
      <c r="O26" s="31">
        <v>100</v>
      </c>
      <c r="P26" s="31">
        <f t="shared" si="11"/>
        <v>103.48058762341479</v>
      </c>
      <c r="Q26" s="31">
        <f t="shared" si="12"/>
        <v>103.48058762341479</v>
      </c>
      <c r="R26" s="20">
        <v>100</v>
      </c>
      <c r="S26" s="31">
        <f t="shared" si="13"/>
        <v>108.31965268559969</v>
      </c>
    </row>
    <row r="27" spans="2:19" ht="13" x14ac:dyDescent="0.25">
      <c r="B27" s="6">
        <v>13</v>
      </c>
      <c r="C27" s="10" t="s">
        <v>30</v>
      </c>
      <c r="D27" s="6" t="s">
        <v>69</v>
      </c>
      <c r="E27" s="20">
        <v>100</v>
      </c>
      <c r="F27" s="20">
        <v>127.02451284533268</v>
      </c>
      <c r="G27" s="20">
        <v>127.02451284533268</v>
      </c>
      <c r="H27" s="20">
        <v>100</v>
      </c>
      <c r="I27" s="31">
        <v>116.94630533127309</v>
      </c>
      <c r="J27" s="9">
        <f t="shared" si="7"/>
        <v>27.024512845332683</v>
      </c>
      <c r="K27" s="9">
        <f t="shared" si="8"/>
        <v>0</v>
      </c>
      <c r="L27" s="9">
        <f t="shared" si="9"/>
        <v>27.024512845332683</v>
      </c>
      <c r="M27" s="9">
        <f t="shared" si="10"/>
        <v>16.946305331273095</v>
      </c>
      <c r="O27" s="31">
        <v>100</v>
      </c>
      <c r="P27" s="31">
        <f t="shared" si="11"/>
        <v>127.02451284533268</v>
      </c>
      <c r="Q27" s="31">
        <f t="shared" si="12"/>
        <v>127.02451284533268</v>
      </c>
      <c r="R27" s="20">
        <v>100</v>
      </c>
      <c r="S27" s="31">
        <f t="shared" si="13"/>
        <v>116.94630533127309</v>
      </c>
    </row>
    <row r="28" spans="2:19" ht="13" x14ac:dyDescent="0.25">
      <c r="B28" s="6">
        <v>14</v>
      </c>
      <c r="C28" s="10" t="s">
        <v>31</v>
      </c>
      <c r="D28" s="6" t="s">
        <v>69</v>
      </c>
      <c r="E28" s="20">
        <v>100</v>
      </c>
      <c r="F28" s="20">
        <v>117.3009256598847</v>
      </c>
      <c r="G28" s="20">
        <v>117.3009256598847</v>
      </c>
      <c r="H28" s="20">
        <v>100</v>
      </c>
      <c r="I28" s="31">
        <v>113.24198734277729</v>
      </c>
      <c r="J28" s="9">
        <f t="shared" si="7"/>
        <v>17.300925659884697</v>
      </c>
      <c r="K28" s="9">
        <f t="shared" si="8"/>
        <v>0</v>
      </c>
      <c r="L28" s="9">
        <f t="shared" si="9"/>
        <v>17.300925659884697</v>
      </c>
      <c r="M28" s="9">
        <f t="shared" si="10"/>
        <v>13.241987342777293</v>
      </c>
      <c r="O28" s="31">
        <v>100</v>
      </c>
      <c r="P28" s="31">
        <f t="shared" si="11"/>
        <v>117.30092565988471</v>
      </c>
      <c r="Q28" s="31">
        <f t="shared" si="12"/>
        <v>117.30092565988471</v>
      </c>
      <c r="R28" s="20">
        <v>100</v>
      </c>
      <c r="S28" s="31">
        <f t="shared" si="13"/>
        <v>113.24198734277728</v>
      </c>
    </row>
    <row r="29" spans="2:19" ht="13" x14ac:dyDescent="0.25">
      <c r="B29" s="6">
        <v>15</v>
      </c>
      <c r="C29" s="10" t="s">
        <v>32</v>
      </c>
      <c r="D29" s="6" t="s">
        <v>69</v>
      </c>
      <c r="E29" s="20">
        <v>100</v>
      </c>
      <c r="F29" s="20">
        <v>106.55411998724493</v>
      </c>
      <c r="G29" s="20">
        <v>106.55411998724493</v>
      </c>
      <c r="H29" s="20">
        <v>100</v>
      </c>
      <c r="I29" s="31">
        <v>105.68277603214614</v>
      </c>
      <c r="J29" s="9">
        <f t="shared" si="7"/>
        <v>6.5541199872449312</v>
      </c>
      <c r="K29" s="9">
        <f t="shared" si="8"/>
        <v>0</v>
      </c>
      <c r="L29" s="9">
        <f t="shared" si="9"/>
        <v>6.5541199872449312</v>
      </c>
      <c r="M29" s="9">
        <f t="shared" si="10"/>
        <v>5.6827760321461369</v>
      </c>
      <c r="O29" s="31">
        <v>100</v>
      </c>
      <c r="P29" s="31">
        <f t="shared" si="11"/>
        <v>106.55411998724495</v>
      </c>
      <c r="Q29" s="31">
        <f t="shared" si="12"/>
        <v>106.55411998724495</v>
      </c>
      <c r="R29" s="20">
        <v>100</v>
      </c>
      <c r="S29" s="31">
        <f t="shared" si="13"/>
        <v>105.68277603214614</v>
      </c>
    </row>
    <row r="30" spans="2:19" x14ac:dyDescent="0.25">
      <c r="B30" s="6"/>
      <c r="C30" s="8"/>
      <c r="D30" s="6"/>
      <c r="E30" s="20">
        <v>100</v>
      </c>
      <c r="F30" s="20">
        <v>92.979432990399189</v>
      </c>
      <c r="G30" s="21">
        <v>92.979432990399189</v>
      </c>
      <c r="H30" s="21">
        <v>100</v>
      </c>
      <c r="I30" s="32">
        <v>113.69419771392349</v>
      </c>
      <c r="J30" s="9">
        <f t="shared" si="7"/>
        <v>-7.0205670096008106</v>
      </c>
      <c r="K30" s="9">
        <f t="shared" si="8"/>
        <v>0</v>
      </c>
      <c r="L30" s="9">
        <f t="shared" si="9"/>
        <v>-7.0205670096008106</v>
      </c>
      <c r="M30" s="9">
        <f t="shared" si="10"/>
        <v>13.694197713923487</v>
      </c>
      <c r="O30" s="20"/>
      <c r="P30" s="20"/>
      <c r="Q30" s="21"/>
      <c r="R30" s="21"/>
      <c r="S30" s="21"/>
    </row>
    <row r="31" spans="2:19" ht="15.5" x14ac:dyDescent="0.25">
      <c r="B31" s="6"/>
      <c r="C31" s="7" t="s">
        <v>33</v>
      </c>
      <c r="D31" s="6"/>
      <c r="E31" s="21">
        <v>100</v>
      </c>
      <c r="F31" s="21">
        <v>94.570071318596817</v>
      </c>
      <c r="G31" s="21">
        <v>94.570071318596817</v>
      </c>
      <c r="H31" s="21">
        <v>100</v>
      </c>
      <c r="I31" s="32">
        <v>102.98789445285756</v>
      </c>
      <c r="J31" s="21"/>
      <c r="K31" s="21"/>
      <c r="L31" s="21"/>
      <c r="M31" s="21"/>
      <c r="O31" s="21"/>
      <c r="P31" s="21"/>
      <c r="Q31" s="21"/>
      <c r="R31" s="21"/>
      <c r="S31" s="21"/>
    </row>
    <row r="32" spans="2:19" x14ac:dyDescent="0.25">
      <c r="B32" s="16">
        <v>16</v>
      </c>
      <c r="C32" s="17" t="s">
        <v>34</v>
      </c>
      <c r="D32" s="16" t="s">
        <v>1</v>
      </c>
      <c r="E32" s="24">
        <f t="shared" ref="E32:I32" si="14">IF(ISERROR(E21/E13)*100,"ND",E21/E13*100)</f>
        <v>4.9455984174085064</v>
      </c>
      <c r="F32" s="24">
        <f t="shared" si="14"/>
        <v>8.190032688048877</v>
      </c>
      <c r="G32" s="24">
        <f t="shared" si="14"/>
        <v>8.1859862292109078</v>
      </c>
      <c r="H32" s="24" t="str">
        <f t="shared" si="14"/>
        <v>ND</v>
      </c>
      <c r="I32" s="24" t="str">
        <f t="shared" si="14"/>
        <v>ND</v>
      </c>
      <c r="J32" s="24">
        <f>+IF(OR(E32="ND",F32="ND"),"",F32-E32)</f>
        <v>3.2444342706403706</v>
      </c>
      <c r="K32" s="24">
        <f>+IF(OR(F32="ND",G32="ND"),"",G32-F32)</f>
        <v>-4.0464588379691691E-3</v>
      </c>
      <c r="L32" s="24">
        <f>+IF(OR(E32="ND",G32="ND"),"",G32-E32)</f>
        <v>3.2403878118024014</v>
      </c>
      <c r="M32" s="24" t="str">
        <f>+IF(OR(H32="ND",I32="ND"),"",I32-H32)</f>
        <v/>
      </c>
      <c r="O32" s="24">
        <f t="shared" ref="O32:S32" si="15">IF(ISERROR(O21/O13)*100,"ND",O21/O13*100)</f>
        <v>100</v>
      </c>
      <c r="P32" s="24">
        <f t="shared" si="15"/>
        <v>165.60246095234828</v>
      </c>
      <c r="Q32" s="24">
        <f t="shared" si="15"/>
        <v>165.60246095234828</v>
      </c>
      <c r="R32" s="24">
        <f t="shared" si="15"/>
        <v>100</v>
      </c>
      <c r="S32" s="24" t="str">
        <f t="shared" si="15"/>
        <v>ND</v>
      </c>
    </row>
    <row r="33" spans="2:19" x14ac:dyDescent="0.25">
      <c r="B33" s="16">
        <v>17</v>
      </c>
      <c r="C33" s="17" t="s">
        <v>35</v>
      </c>
      <c r="D33" s="16" t="s">
        <v>36</v>
      </c>
      <c r="E33" s="24">
        <f t="shared" ref="E33:I33" si="16">IF(ISERROR(E17+E19-E20),"ND",E17+E19-E20)</f>
        <v>100</v>
      </c>
      <c r="F33" s="24">
        <f t="shared" si="16"/>
        <v>68.94978083879468</v>
      </c>
      <c r="G33" s="24">
        <f t="shared" si="16"/>
        <v>68.94978083879468</v>
      </c>
      <c r="H33" s="24">
        <f t="shared" si="16"/>
        <v>100</v>
      </c>
      <c r="I33" s="24">
        <f t="shared" si="16"/>
        <v>107.90622934664796</v>
      </c>
      <c r="J33" s="24">
        <f>+IF(E33=0,"",((F33-E33)/E33)*100)</f>
        <v>-31.050219161205316</v>
      </c>
      <c r="K33" s="24">
        <f>+IF(F33=0,"",((G33-F33)/F33)*100)</f>
        <v>0</v>
      </c>
      <c r="L33" s="24">
        <f>+IF(E33=0,"",((G33-E33)/E33)*100)</f>
        <v>-31.050219161205316</v>
      </c>
      <c r="M33" s="24">
        <f>+IF(H33=0,"",((I33-H33)/H33)*100)</f>
        <v>7.9062293466479607</v>
      </c>
      <c r="O33" s="24">
        <f t="shared" ref="O33:S33" si="17">IF(ISERROR(O17+O19-O20),"ND",O17+O19-O20)</f>
        <v>100</v>
      </c>
      <c r="P33" s="24">
        <f t="shared" si="17"/>
        <v>68.949780838794709</v>
      </c>
      <c r="Q33" s="24">
        <f t="shared" si="17"/>
        <v>68.949780838794709</v>
      </c>
      <c r="R33" s="24">
        <f t="shared" si="17"/>
        <v>100</v>
      </c>
      <c r="S33" s="24">
        <f t="shared" si="17"/>
        <v>107.90622934664796</v>
      </c>
    </row>
    <row r="34" spans="2:19" x14ac:dyDescent="0.25">
      <c r="B34" s="16">
        <v>18</v>
      </c>
      <c r="C34" s="17" t="s">
        <v>37</v>
      </c>
      <c r="D34" s="16" t="s">
        <v>1</v>
      </c>
      <c r="E34" s="25" t="str">
        <f t="shared" ref="E34:I34" si="18">IF(ISERROR(E18/E24)*100,"ND",(E18/E24)*100)</f>
        <v>ND</v>
      </c>
      <c r="F34" s="25" t="str">
        <f t="shared" si="18"/>
        <v>ND</v>
      </c>
      <c r="G34" s="25" t="str">
        <f t="shared" si="18"/>
        <v>ND</v>
      </c>
      <c r="H34" s="25" t="str">
        <f t="shared" si="18"/>
        <v>ND</v>
      </c>
      <c r="I34" s="25" t="str">
        <f t="shared" si="18"/>
        <v>ND</v>
      </c>
      <c r="J34" s="24" t="str">
        <f>+IF(OR(E34="ND",F34="ND"),"",F34-E34)</f>
        <v/>
      </c>
      <c r="K34" s="24" t="str">
        <f>+IF(OR(F34="ND",G34="ND"),"",G34-F34)</f>
        <v/>
      </c>
      <c r="L34" s="24" t="str">
        <f>+IF(OR(E34="ND",G34="ND"),"",G34-E34)</f>
        <v/>
      </c>
      <c r="M34" s="24" t="str">
        <f>+IF(OR(H34="ND",I34="ND"),"",I34-H34)</f>
        <v/>
      </c>
      <c r="O34" s="25">
        <f t="shared" ref="O34:S34" si="19">IF(ISERROR(O18/O24)*100,"ND",(O18/O24)*100)</f>
        <v>100</v>
      </c>
      <c r="P34" s="25" t="str">
        <f t="shared" si="19"/>
        <v>ND</v>
      </c>
      <c r="Q34" s="25" t="str">
        <f t="shared" si="19"/>
        <v>ND</v>
      </c>
      <c r="R34" s="25">
        <f t="shared" si="19"/>
        <v>100</v>
      </c>
      <c r="S34" s="25" t="str">
        <f t="shared" si="19"/>
        <v>ND</v>
      </c>
    </row>
    <row r="35" spans="2:19" x14ac:dyDescent="0.25">
      <c r="B35" s="16">
        <v>19</v>
      </c>
      <c r="C35" s="17" t="s">
        <v>38</v>
      </c>
      <c r="D35" s="17"/>
      <c r="E35" s="24"/>
      <c r="F35" s="24"/>
      <c r="G35" s="24"/>
      <c r="H35" s="24"/>
      <c r="I35" s="24"/>
      <c r="J35" s="24"/>
      <c r="K35" s="24"/>
      <c r="L35" s="24"/>
      <c r="M35" s="24"/>
      <c r="O35" s="24"/>
      <c r="P35" s="24"/>
      <c r="Q35" s="24"/>
      <c r="R35" s="24"/>
      <c r="S35" s="24"/>
    </row>
    <row r="36" spans="2:19" ht="13" x14ac:dyDescent="0.25">
      <c r="B36" s="16">
        <v>20</v>
      </c>
      <c r="C36" s="19" t="s">
        <v>39</v>
      </c>
      <c r="D36" s="17"/>
      <c r="E36" s="24">
        <f t="shared" ref="E36:I36" si="20">IF(ISERROR(E26/E27),"ND",E26/E27)</f>
        <v>1</v>
      </c>
      <c r="F36" s="24">
        <f t="shared" si="20"/>
        <v>0.81465053717162927</v>
      </c>
      <c r="G36" s="24">
        <f t="shared" si="20"/>
        <v>0.81465053717162927</v>
      </c>
      <c r="H36" s="24">
        <f t="shared" si="20"/>
        <v>1</v>
      </c>
      <c r="I36" s="24">
        <f t="shared" si="20"/>
        <v>0.92623407279745407</v>
      </c>
      <c r="J36" s="24">
        <f t="shared" ref="J36:K39" si="21">+IF(OR(E36="ND",F36="ND"),"",F36-E36)</f>
        <v>-0.18534946282837073</v>
      </c>
      <c r="K36" s="24">
        <f t="shared" si="21"/>
        <v>0</v>
      </c>
      <c r="L36" s="24">
        <f>+IF(OR(E36="ND",G36="ND"),"",G36-E36)</f>
        <v>-0.18534946282837073</v>
      </c>
      <c r="M36" s="24">
        <f>+IF(OR(H36="ND",I36="ND"),"",I36-H36)</f>
        <v>-7.3765927202545933E-2</v>
      </c>
      <c r="O36" s="24">
        <f t="shared" ref="O36:S36" si="22">IF(ISERROR(O26/O27),"ND",O26/O27)</f>
        <v>1</v>
      </c>
      <c r="P36" s="24">
        <f t="shared" si="22"/>
        <v>0.81465053717162927</v>
      </c>
      <c r="Q36" s="24">
        <f t="shared" si="22"/>
        <v>0.81465053717162927</v>
      </c>
      <c r="R36" s="24">
        <f t="shared" si="22"/>
        <v>1</v>
      </c>
      <c r="S36" s="24">
        <f t="shared" si="22"/>
        <v>0.92623407279745407</v>
      </c>
    </row>
    <row r="37" spans="2:19" ht="13" x14ac:dyDescent="0.25">
      <c r="B37" s="16">
        <v>21</v>
      </c>
      <c r="C37" s="19" t="s">
        <v>40</v>
      </c>
      <c r="D37" s="17"/>
      <c r="E37" s="24">
        <f t="shared" ref="E37:I37" si="23">IF(ISERROR((E26-E28)/E27),"ND",((E26-E28)/E27))</f>
        <v>0</v>
      </c>
      <c r="F37" s="24">
        <f t="shared" si="23"/>
        <v>-0.10880055925345525</v>
      </c>
      <c r="G37" s="24">
        <f t="shared" si="23"/>
        <v>-0.10880055925345525</v>
      </c>
      <c r="H37" s="24">
        <f t="shared" si="23"/>
        <v>0</v>
      </c>
      <c r="I37" s="24">
        <f t="shared" si="23"/>
        <v>-4.2090552952777201E-2</v>
      </c>
      <c r="J37" s="24">
        <f t="shared" si="21"/>
        <v>-0.10880055925345525</v>
      </c>
      <c r="K37" s="24">
        <f t="shared" si="21"/>
        <v>0</v>
      </c>
      <c r="L37" s="24">
        <f>+IF(OR(E37="ND",G37="ND"),"",G37-E37)</f>
        <v>-0.10880055925345525</v>
      </c>
      <c r="M37" s="24">
        <f>+IF(OR(H37="ND",I37="ND"),"",I37-H37)</f>
        <v>-4.2090552952777201E-2</v>
      </c>
      <c r="O37" s="24">
        <f t="shared" ref="O37:S37" si="24">IF(ISERROR((O26-O28)/O27),"ND",((O26-O28)/O27))</f>
        <v>0</v>
      </c>
      <c r="P37" s="24">
        <f t="shared" si="24"/>
        <v>-0.10880055925345536</v>
      </c>
      <c r="Q37" s="24">
        <f t="shared" si="24"/>
        <v>-0.10880055925345536</v>
      </c>
      <c r="R37" s="24">
        <f t="shared" si="24"/>
        <v>0</v>
      </c>
      <c r="S37" s="24">
        <f t="shared" si="24"/>
        <v>-4.2090552952777076E-2</v>
      </c>
    </row>
    <row r="38" spans="2:19" ht="13" x14ac:dyDescent="0.25">
      <c r="B38" s="16">
        <v>22</v>
      </c>
      <c r="C38" s="19" t="s">
        <v>41</v>
      </c>
      <c r="D38" s="17"/>
      <c r="E38" s="24" t="str">
        <f t="shared" ref="E38:I38" si="25">IF(ISERROR(E29/E25),"ND",E29/E25)</f>
        <v>ND</v>
      </c>
      <c r="F38" s="24" t="str">
        <f t="shared" si="25"/>
        <v>ND</v>
      </c>
      <c r="G38" s="24" t="str">
        <f t="shared" si="25"/>
        <v>ND</v>
      </c>
      <c r="H38" s="24" t="str">
        <f t="shared" si="25"/>
        <v>ND</v>
      </c>
      <c r="I38" s="24" t="str">
        <f t="shared" si="25"/>
        <v>ND</v>
      </c>
      <c r="J38" s="24" t="str">
        <f t="shared" si="21"/>
        <v/>
      </c>
      <c r="K38" s="24" t="str">
        <f t="shared" si="21"/>
        <v/>
      </c>
      <c r="L38" s="24" t="str">
        <f>+IF(OR(E38="ND",G38="ND"),"",G38-E38)</f>
        <v/>
      </c>
      <c r="M38" s="24" t="str">
        <f>+IF(OR(H38="ND",I38="ND"),"",I38-H38)</f>
        <v/>
      </c>
      <c r="O38" s="24">
        <f t="shared" ref="O38:S38" si="26">IF(ISERROR(O29/O25),"ND",O29/O25)</f>
        <v>1</v>
      </c>
      <c r="P38" s="24" t="str">
        <f t="shared" si="26"/>
        <v>ND</v>
      </c>
      <c r="Q38" s="24" t="str">
        <f t="shared" si="26"/>
        <v>ND</v>
      </c>
      <c r="R38" s="24">
        <f t="shared" si="26"/>
        <v>1</v>
      </c>
      <c r="S38" s="24" t="str">
        <f t="shared" si="26"/>
        <v>ND</v>
      </c>
    </row>
    <row r="39" spans="2:19" ht="13" x14ac:dyDescent="0.25">
      <c r="B39" s="16">
        <v>23</v>
      </c>
      <c r="C39" s="19" t="s">
        <v>42</v>
      </c>
      <c r="D39" s="17"/>
      <c r="E39" s="24" t="str">
        <f t="shared" ref="E39:I39" si="27">IF(ISERROR(E29/E24),"ND",E29/E24)</f>
        <v>ND</v>
      </c>
      <c r="F39" s="24" t="str">
        <f t="shared" si="27"/>
        <v>ND</v>
      </c>
      <c r="G39" s="24" t="str">
        <f t="shared" si="27"/>
        <v>ND</v>
      </c>
      <c r="H39" s="24" t="str">
        <f t="shared" si="27"/>
        <v>ND</v>
      </c>
      <c r="I39" s="24" t="str">
        <f t="shared" si="27"/>
        <v>ND</v>
      </c>
      <c r="J39" s="24" t="str">
        <f t="shared" si="21"/>
        <v/>
      </c>
      <c r="K39" s="24" t="str">
        <f t="shared" si="21"/>
        <v/>
      </c>
      <c r="L39" s="24" t="str">
        <f>+IF(OR(E39="ND",G39="ND"),"",G39-E39)</f>
        <v/>
      </c>
      <c r="M39" s="24" t="str">
        <f>+IF(OR(H39="ND",I39="ND"),"",I39-H39)</f>
        <v/>
      </c>
      <c r="O39" s="24">
        <f t="shared" ref="O39:S39" si="28">IF(ISERROR(O29/O24),"ND",O29/O24)</f>
        <v>1</v>
      </c>
      <c r="P39" s="24" t="str">
        <f t="shared" si="28"/>
        <v>ND</v>
      </c>
      <c r="Q39" s="24" t="str">
        <f t="shared" si="28"/>
        <v>ND</v>
      </c>
      <c r="R39" s="24">
        <f t="shared" si="28"/>
        <v>1</v>
      </c>
      <c r="S39" s="24" t="str">
        <f t="shared" si="28"/>
        <v>ND</v>
      </c>
    </row>
    <row r="40" spans="2:19" x14ac:dyDescent="0.25">
      <c r="B40" s="11"/>
      <c r="C40" s="12"/>
      <c r="D40" s="12"/>
      <c r="E40" s="13"/>
      <c r="F40" s="13"/>
      <c r="G40" s="13"/>
      <c r="H40" s="13"/>
      <c r="I40" s="14"/>
    </row>
    <row r="41" spans="2:19" x14ac:dyDescent="0.25">
      <c r="B41" t="s">
        <v>43</v>
      </c>
      <c r="D41" s="12"/>
      <c r="E41" s="13"/>
      <c r="F41" s="13"/>
      <c r="G41" s="13"/>
      <c r="H41" s="13"/>
      <c r="I41" s="14"/>
    </row>
    <row r="42" spans="2:19" x14ac:dyDescent="0.25">
      <c r="B42" t="s">
        <v>44</v>
      </c>
      <c r="D42" s="12"/>
      <c r="E42" s="13"/>
      <c r="F42" s="13"/>
      <c r="G42" s="13"/>
      <c r="H42" s="13"/>
      <c r="I42" s="14"/>
    </row>
    <row r="46" spans="2:19" ht="59" customHeight="1" x14ac:dyDescent="0.25">
      <c r="C46" s="30" t="s">
        <v>70</v>
      </c>
      <c r="D46" s="30"/>
      <c r="E46" s="30"/>
      <c r="F46" s="30"/>
      <c r="G46" s="30"/>
      <c r="H46" s="30"/>
      <c r="I46" s="30"/>
      <c r="J46" s="30"/>
    </row>
  </sheetData>
  <mergeCells count="4">
    <mergeCell ref="D7:I7"/>
    <mergeCell ref="D8:I8"/>
    <mergeCell ref="D9:I9"/>
    <mergeCell ref="C46:J46"/>
  </mergeCells>
  <phoneticPr fontId="4" type="noConversion"/>
  <printOptions horizontalCentered="1" verticalCentered="1"/>
  <pageMargins left="0.32" right="0.31" top="0.44" bottom="0.3" header="0" footer="0"/>
  <pageSetup scale="85" orientation="landscape" horizontalDpi="300" verticalDpi="300" r:id="rId1"/>
  <headerFooter alignWithMargins="0">
    <oddHeader>&amp;LCONFIDENCIAL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2B33-1B99-4B09-B2EE-A64FEA4BAD1F}">
  <sheetPr>
    <pageSetUpPr fitToPage="1"/>
  </sheetPr>
  <dimension ref="B5:M40"/>
  <sheetViews>
    <sheetView tabSelected="1" topLeftCell="A8" zoomScale="51" zoomScaleNormal="100" zoomScaleSheetLayoutView="100" workbookViewId="0">
      <selection activeCell="B1" sqref="B1:M40"/>
    </sheetView>
  </sheetViews>
  <sheetFormatPr defaultRowHeight="12.5" x14ac:dyDescent="0.25"/>
  <cols>
    <col min="1" max="1" width="11.54296875" customWidth="1"/>
    <col min="2" max="2" width="5.453125" customWidth="1"/>
    <col min="3" max="3" width="43.6328125" customWidth="1"/>
    <col min="4" max="4" width="9.08984375" customWidth="1"/>
    <col min="5" max="9" width="22.6328125" customWidth="1"/>
    <col min="10" max="244" width="11.54296875" customWidth="1"/>
  </cols>
  <sheetData>
    <row r="5" spans="2:13" ht="20" x14ac:dyDescent="0.4">
      <c r="B5" s="1" t="s">
        <v>64</v>
      </c>
      <c r="C5" s="2"/>
      <c r="D5" s="2"/>
      <c r="E5" s="2"/>
      <c r="F5" s="2"/>
      <c r="G5" s="2"/>
      <c r="H5" s="2"/>
      <c r="I5" s="2"/>
    </row>
    <row r="6" spans="2:13" ht="20" x14ac:dyDescent="0.4">
      <c r="B6" s="1"/>
      <c r="C6" s="2"/>
      <c r="D6" s="2"/>
      <c r="E6" s="2"/>
      <c r="F6" s="2"/>
      <c r="G6" s="2"/>
      <c r="H6" s="2"/>
      <c r="I6" s="2"/>
    </row>
    <row r="7" spans="2:13" ht="20" x14ac:dyDescent="0.4">
      <c r="B7" s="1" t="s">
        <v>60</v>
      </c>
      <c r="C7" s="2"/>
      <c r="D7" s="2"/>
      <c r="E7" s="2"/>
      <c r="F7" s="2"/>
      <c r="G7" s="2"/>
      <c r="H7" s="2"/>
      <c r="I7" s="2"/>
    </row>
    <row r="8" spans="2:13" ht="15.5" x14ac:dyDescent="0.3">
      <c r="B8" s="5"/>
      <c r="J8" s="26" t="s">
        <v>61</v>
      </c>
      <c r="K8" s="27"/>
      <c r="L8" s="27"/>
      <c r="M8" s="27"/>
    </row>
    <row r="9" spans="2:13" ht="93" x14ac:dyDescent="0.25">
      <c r="B9" s="4" t="s">
        <v>5</v>
      </c>
      <c r="C9" s="4" t="s">
        <v>6</v>
      </c>
      <c r="D9" s="4" t="s">
        <v>0</v>
      </c>
      <c r="E9" s="4">
        <f>+'Fros del producto'!E11</f>
        <v>2022</v>
      </c>
      <c r="F9" s="4">
        <f>+'Fros del producto'!F11</f>
        <v>2023</v>
      </c>
      <c r="G9" s="4">
        <f>+'Fros del producto'!G11</f>
        <v>2024</v>
      </c>
      <c r="H9" s="4" t="str">
        <f>+'Fros del producto'!H11</f>
        <v>Enero-Junio 2024</v>
      </c>
      <c r="I9" s="4" t="str">
        <f>+'Fros del producto'!I11</f>
        <v>Enero-Junio 2025</v>
      </c>
      <c r="J9" s="4" t="str">
        <f>+F9&amp;" / "&amp;E9</f>
        <v>2023 / 2022</v>
      </c>
      <c r="K9" s="4" t="str">
        <f>+G9&amp;" / "&amp;F9</f>
        <v>2024 / 2023</v>
      </c>
      <c r="L9" s="4" t="str">
        <f>+G9&amp;" / "&amp;E9</f>
        <v>2024 / 2022</v>
      </c>
      <c r="M9" s="4" t="str">
        <f>+I9&amp;" / "&amp;H9</f>
        <v>Enero-Junio 2025 / Enero-Junio 2024</v>
      </c>
    </row>
    <row r="10" spans="2:13" ht="15.5" x14ac:dyDescent="0.25">
      <c r="B10" s="6"/>
      <c r="C10" s="7" t="s">
        <v>7</v>
      </c>
      <c r="D10" s="8"/>
      <c r="E10" s="15"/>
      <c r="F10" s="15"/>
      <c r="G10" s="15"/>
      <c r="H10" s="15"/>
      <c r="I10" s="15"/>
      <c r="J10" s="9"/>
      <c r="K10" s="9"/>
      <c r="L10" s="9"/>
      <c r="M10" s="9"/>
    </row>
    <row r="11" spans="2:13" ht="18.75" customHeight="1" x14ac:dyDescent="0.25">
      <c r="B11" s="6" t="s">
        <v>8</v>
      </c>
      <c r="C11" s="8" t="s">
        <v>45</v>
      </c>
      <c r="D11" s="6" t="s">
        <v>69</v>
      </c>
      <c r="E11" s="22">
        <v>100</v>
      </c>
      <c r="F11" s="22">
        <v>89.081104935621283</v>
      </c>
      <c r="G11" s="22">
        <v>86.275154629951999</v>
      </c>
      <c r="H11" s="22">
        <v>100</v>
      </c>
      <c r="I11" s="22">
        <v>102.26678933406025</v>
      </c>
      <c r="J11" s="9">
        <f>+IF(E11=0,"",((F11-E11)/E11)*100)</f>
        <v>-10.918895064378717</v>
      </c>
      <c r="K11" s="9">
        <f>+IF(F11=0,"",((G11-F11)/F11)*100)</f>
        <v>-3.1498826913935773</v>
      </c>
      <c r="L11" s="9">
        <f>+IF(E11=0,"",((G11-E11)/E11)*100)</f>
        <v>-13.724845370048</v>
      </c>
      <c r="M11" s="9">
        <f>+IF(H11=0,"",((I11-H11)/H11)*100)</f>
        <v>2.266789334060249</v>
      </c>
    </row>
    <row r="12" spans="2:13" ht="18.75" customHeight="1" x14ac:dyDescent="0.25">
      <c r="B12" s="6" t="s">
        <v>10</v>
      </c>
      <c r="C12" s="8" t="s">
        <v>46</v>
      </c>
      <c r="D12" s="6" t="s">
        <v>69</v>
      </c>
      <c r="E12" s="22">
        <v>100</v>
      </c>
      <c r="F12" s="22">
        <v>80.587853039126742</v>
      </c>
      <c r="G12" s="22">
        <v>79.635057620237163</v>
      </c>
      <c r="H12" s="22">
        <v>101</v>
      </c>
      <c r="I12" s="22">
        <v>104.94370335859844</v>
      </c>
      <c r="J12" s="9">
        <f t="shared" ref="J12:K19" si="0">+IF(E12=0,"",((F12-E12)/E12)*100)</f>
        <v>-19.412146960873258</v>
      </c>
      <c r="K12" s="9">
        <f t="shared" si="0"/>
        <v>-1.1823064927998281</v>
      </c>
      <c r="L12" s="9">
        <f t="shared" ref="L12:L19" si="1">+IF(E12=0,"",((G12-E12)/E12)*100)</f>
        <v>-20.364942379762837</v>
      </c>
      <c r="M12" s="9">
        <f t="shared" ref="M12:M19" si="2">+IF(H12=0,"",((I12-H12)/H12)*100)</f>
        <v>3.9046567906915257</v>
      </c>
    </row>
    <row r="13" spans="2:13" ht="18.75" customHeight="1" x14ac:dyDescent="0.25">
      <c r="B13" s="6" t="s">
        <v>12</v>
      </c>
      <c r="C13" s="8" t="s">
        <v>47</v>
      </c>
      <c r="D13" s="6" t="s">
        <v>69</v>
      </c>
      <c r="E13" s="22">
        <v>100</v>
      </c>
      <c r="F13" s="22">
        <v>232.89514068393936</v>
      </c>
      <c r="G13" s="22">
        <v>198.71019839941403</v>
      </c>
      <c r="H13" s="22">
        <v>102</v>
      </c>
      <c r="I13" s="22">
        <v>95.397432722213992</v>
      </c>
      <c r="J13" s="9">
        <f t="shared" si="0"/>
        <v>132.89514068393936</v>
      </c>
      <c r="K13" s="9">
        <f t="shared" si="0"/>
        <v>-14.678254850717353</v>
      </c>
      <c r="L13" s="9">
        <f t="shared" si="1"/>
        <v>98.710198399414026</v>
      </c>
      <c r="M13" s="9">
        <f t="shared" si="2"/>
        <v>-6.4731051743000076</v>
      </c>
    </row>
    <row r="14" spans="2:13" ht="18.75" customHeight="1" x14ac:dyDescent="0.25">
      <c r="B14" s="6" t="s">
        <v>14</v>
      </c>
      <c r="C14" s="10" t="s">
        <v>48</v>
      </c>
      <c r="D14" s="6" t="s">
        <v>69</v>
      </c>
      <c r="E14" s="22">
        <v>100</v>
      </c>
      <c r="F14" s="22">
        <v>93.645810928455006</v>
      </c>
      <c r="G14" s="22">
        <v>106.9713221914066</v>
      </c>
      <c r="H14" s="22">
        <v>103</v>
      </c>
      <c r="I14" s="22">
        <v>147.37982941652194</v>
      </c>
      <c r="J14" s="9">
        <f t="shared" si="0"/>
        <v>-6.3541890715449938</v>
      </c>
      <c r="K14" s="9">
        <f t="shared" si="0"/>
        <v>14.229692851004543</v>
      </c>
      <c r="L14" s="9">
        <f t="shared" si="1"/>
        <v>6.9713221914065997</v>
      </c>
      <c r="M14" s="9">
        <f t="shared" si="2"/>
        <v>43.087213025749463</v>
      </c>
    </row>
    <row r="15" spans="2:13" ht="18.75" customHeight="1" x14ac:dyDescent="0.25">
      <c r="B15" s="6" t="s">
        <v>16</v>
      </c>
      <c r="C15" s="10" t="s">
        <v>49</v>
      </c>
      <c r="D15" s="6" t="s">
        <v>69</v>
      </c>
      <c r="E15" s="22">
        <v>100</v>
      </c>
      <c r="F15" s="22">
        <v>103.8894412018356</v>
      </c>
      <c r="G15" s="22">
        <v>113.32438637434717</v>
      </c>
      <c r="H15" s="22">
        <v>104</v>
      </c>
      <c r="I15" s="22">
        <v>118.26833966736797</v>
      </c>
      <c r="J15" s="9">
        <f t="shared" si="0"/>
        <v>3.8894412018355951</v>
      </c>
      <c r="K15" s="9">
        <f t="shared" si="0"/>
        <v>9.0817171248244932</v>
      </c>
      <c r="L15" s="9">
        <f t="shared" si="1"/>
        <v>13.324386374347172</v>
      </c>
      <c r="M15" s="9">
        <f t="shared" si="2"/>
        <v>13.719557372469199</v>
      </c>
    </row>
    <row r="16" spans="2:13" ht="18.75" customHeight="1" x14ac:dyDescent="0.25">
      <c r="B16" s="6" t="s">
        <v>18</v>
      </c>
      <c r="C16" s="8" t="s">
        <v>50</v>
      </c>
      <c r="D16" s="6" t="s">
        <v>69</v>
      </c>
      <c r="E16" s="22">
        <v>100</v>
      </c>
      <c r="F16" s="22">
        <v>275.57108950784385</v>
      </c>
      <c r="G16" s="22">
        <v>226.82554798917565</v>
      </c>
      <c r="H16" s="22">
        <v>105</v>
      </c>
      <c r="I16" s="22">
        <v>93.677147597415725</v>
      </c>
      <c r="J16" s="9">
        <f t="shared" si="0"/>
        <v>175.57108950784385</v>
      </c>
      <c r="K16" s="9">
        <f t="shared" si="0"/>
        <v>-17.688917079699941</v>
      </c>
      <c r="L16" s="9">
        <f t="shared" si="1"/>
        <v>126.82554798917565</v>
      </c>
      <c r="M16" s="9">
        <f t="shared" si="2"/>
        <v>-10.783668954842167</v>
      </c>
    </row>
    <row r="17" spans="2:13" ht="18.75" customHeight="1" x14ac:dyDescent="0.25">
      <c r="B17" s="6" t="s">
        <v>20</v>
      </c>
      <c r="C17" s="8" t="s">
        <v>51</v>
      </c>
      <c r="D17" s="6" t="s">
        <v>69</v>
      </c>
      <c r="E17" s="22">
        <v>100</v>
      </c>
      <c r="F17" s="22">
        <v>210.48002716179454</v>
      </c>
      <c r="G17" s="22">
        <v>106.34423026337087</v>
      </c>
      <c r="H17" s="22">
        <v>106</v>
      </c>
      <c r="I17" s="22">
        <v>132.51856044650759</v>
      </c>
      <c r="J17" s="9">
        <f t="shared" si="0"/>
        <v>110.48002716179455</v>
      </c>
      <c r="K17" s="9">
        <f t="shared" si="0"/>
        <v>-49.475381727490557</v>
      </c>
      <c r="L17" s="9">
        <f t="shared" si="1"/>
        <v>6.344230263370874</v>
      </c>
      <c r="M17" s="9">
        <f t="shared" si="2"/>
        <v>25.01750985519584</v>
      </c>
    </row>
    <row r="18" spans="2:13" ht="18.75" customHeight="1" x14ac:dyDescent="0.25">
      <c r="B18" s="6" t="s">
        <v>22</v>
      </c>
      <c r="C18" s="8" t="s">
        <v>52</v>
      </c>
      <c r="D18" s="6" t="s">
        <v>69</v>
      </c>
      <c r="E18" s="22">
        <v>100</v>
      </c>
      <c r="F18" s="22">
        <v>311.80713871432141</v>
      </c>
      <c r="G18" s="22">
        <v>175.62609933256982</v>
      </c>
      <c r="H18" s="22">
        <v>107</v>
      </c>
      <c r="I18" s="22">
        <v>207.31903194845054</v>
      </c>
      <c r="J18" s="9">
        <f t="shared" si="0"/>
        <v>211.80713871432141</v>
      </c>
      <c r="K18" s="9">
        <f t="shared" si="0"/>
        <v>-43.674766377469325</v>
      </c>
      <c r="L18" s="9">
        <f t="shared" si="1"/>
        <v>75.626099332569822</v>
      </c>
      <c r="M18" s="9">
        <f t="shared" si="2"/>
        <v>93.756104624720138</v>
      </c>
    </row>
    <row r="19" spans="2:13" ht="18.75" customHeight="1" x14ac:dyDescent="0.25">
      <c r="B19" s="6" t="s">
        <v>24</v>
      </c>
      <c r="C19" s="8" t="s">
        <v>53</v>
      </c>
      <c r="D19" s="6" t="s">
        <v>69</v>
      </c>
      <c r="E19" s="22">
        <v>100</v>
      </c>
      <c r="F19" s="22">
        <v>191.01694571362464</v>
      </c>
      <c r="G19" s="22">
        <v>93.036452710901642</v>
      </c>
      <c r="H19" s="22">
        <v>108</v>
      </c>
      <c r="I19" s="22">
        <v>126.34029516185772</v>
      </c>
      <c r="J19" s="9">
        <f t="shared" si="0"/>
        <v>91.016945713624636</v>
      </c>
      <c r="K19" s="9">
        <f t="shared" si="0"/>
        <v>-51.294136568185301</v>
      </c>
      <c r="L19" s="9">
        <f t="shared" si="1"/>
        <v>-6.9635472890983579</v>
      </c>
      <c r="M19" s="9">
        <f t="shared" si="2"/>
        <v>16.981754779497894</v>
      </c>
    </row>
    <row r="20" spans="2:13" ht="18.75" customHeight="1" x14ac:dyDescent="0.25">
      <c r="B20" s="6"/>
      <c r="C20" s="8"/>
      <c r="D20" s="6"/>
      <c r="E20" s="22"/>
      <c r="F20" s="22"/>
      <c r="G20" s="22"/>
      <c r="H20" s="22"/>
      <c r="I20" s="22"/>
      <c r="J20" s="20"/>
      <c r="K20" s="20"/>
      <c r="L20" s="20"/>
      <c r="M20" s="20"/>
    </row>
    <row r="21" spans="2:13" ht="18.75" customHeight="1" x14ac:dyDescent="0.25">
      <c r="B21" s="6"/>
      <c r="C21" s="7" t="s">
        <v>26</v>
      </c>
      <c r="D21" s="6"/>
      <c r="E21" s="22"/>
      <c r="F21" s="22"/>
      <c r="G21" s="22"/>
      <c r="H21" s="22"/>
      <c r="I21" s="22"/>
      <c r="J21" s="20"/>
      <c r="K21" s="20"/>
      <c r="L21" s="20"/>
      <c r="M21" s="20"/>
    </row>
    <row r="22" spans="2:13" ht="18.75" customHeight="1" x14ac:dyDescent="0.25">
      <c r="B22" s="6">
        <v>10</v>
      </c>
      <c r="C22" s="8" t="s">
        <v>54</v>
      </c>
      <c r="D22" s="6" t="s">
        <v>69</v>
      </c>
      <c r="E22" s="22">
        <v>100</v>
      </c>
      <c r="F22" s="22">
        <v>103.7691301210253</v>
      </c>
      <c r="G22" s="22">
        <v>112.2283642667779</v>
      </c>
      <c r="H22" s="22">
        <v>108</v>
      </c>
      <c r="I22" s="22">
        <v>116.4945553709595</v>
      </c>
      <c r="J22" s="9">
        <f t="shared" ref="J22:K28" si="3">+IF(E22=0,"",((F22-E22)/E22)*100)</f>
        <v>3.7691301210252983</v>
      </c>
      <c r="K22" s="9">
        <f t="shared" si="3"/>
        <v>8.1519755787551169</v>
      </c>
      <c r="L22" s="9">
        <f t="shared" ref="L22:L28" si="4">+IF(E22=0,"",((G22-E22)/E22)*100)</f>
        <v>12.228364266777902</v>
      </c>
      <c r="M22" s="9">
        <f t="shared" ref="M22:M28" si="5">+IF(H22=0,"",((I22-H22)/H22)*100)</f>
        <v>7.8653290471847255</v>
      </c>
    </row>
    <row r="23" spans="2:13" ht="18.75" customHeight="1" x14ac:dyDescent="0.25">
      <c r="B23" s="6">
        <v>11</v>
      </c>
      <c r="C23" s="8" t="s">
        <v>55</v>
      </c>
      <c r="D23" s="6" t="s">
        <v>69</v>
      </c>
      <c r="E23" s="22">
        <v>100</v>
      </c>
      <c r="F23" s="22">
        <v>127.37870459313699</v>
      </c>
      <c r="G23" s="22">
        <v>148.22474411310054</v>
      </c>
      <c r="H23" s="22">
        <v>109</v>
      </c>
      <c r="I23" s="22">
        <v>126.93682095534598</v>
      </c>
      <c r="J23" s="9">
        <f t="shared" si="3"/>
        <v>27.378704593136987</v>
      </c>
      <c r="K23" s="9">
        <f t="shared" si="3"/>
        <v>16.365403924108296</v>
      </c>
      <c r="L23" s="9">
        <f t="shared" si="4"/>
        <v>48.224744113100542</v>
      </c>
      <c r="M23" s="9">
        <f t="shared" si="5"/>
        <v>16.455799041601814</v>
      </c>
    </row>
    <row r="24" spans="2:13" ht="18.75" customHeight="1" x14ac:dyDescent="0.25">
      <c r="B24" s="6">
        <v>12</v>
      </c>
      <c r="C24" s="8" t="s">
        <v>56</v>
      </c>
      <c r="D24" s="6" t="s">
        <v>69</v>
      </c>
      <c r="E24" s="22">
        <v>100</v>
      </c>
      <c r="F24" s="22">
        <v>117.62800441773925</v>
      </c>
      <c r="G24" s="22">
        <v>119.76413232859572</v>
      </c>
      <c r="H24" s="22">
        <v>110</v>
      </c>
      <c r="I24" s="22">
        <v>124.04371982574358</v>
      </c>
      <c r="J24" s="9">
        <f t="shared" si="3"/>
        <v>17.628004417739248</v>
      </c>
      <c r="K24" s="9">
        <f t="shared" si="3"/>
        <v>1.8160028484971287</v>
      </c>
      <c r="L24" s="9">
        <f t="shared" si="4"/>
        <v>19.764132328595721</v>
      </c>
      <c r="M24" s="9">
        <f t="shared" si="5"/>
        <v>12.767018023403253</v>
      </c>
    </row>
    <row r="25" spans="2:13" ht="18.75" customHeight="1" x14ac:dyDescent="0.25">
      <c r="B25" s="6">
        <v>13</v>
      </c>
      <c r="C25" s="8" t="s">
        <v>57</v>
      </c>
      <c r="D25" s="6" t="s">
        <v>69</v>
      </c>
      <c r="E25" s="22">
        <v>100</v>
      </c>
      <c r="F25" s="22">
        <v>106.85123264013879</v>
      </c>
      <c r="G25" s="22">
        <v>55.072573092464701</v>
      </c>
      <c r="H25" s="22">
        <v>111</v>
      </c>
      <c r="I25" s="22">
        <v>116.81585855246715</v>
      </c>
      <c r="J25" s="9">
        <f t="shared" si="3"/>
        <v>6.8512326401387895</v>
      </c>
      <c r="K25" s="9">
        <f t="shared" si="3"/>
        <v>-48.458645041614027</v>
      </c>
      <c r="L25" s="9">
        <f t="shared" si="4"/>
        <v>-44.927426907535299</v>
      </c>
      <c r="M25" s="9">
        <f t="shared" si="5"/>
        <v>5.2395122094298632</v>
      </c>
    </row>
    <row r="26" spans="2:13" ht="18.75" customHeight="1" x14ac:dyDescent="0.25">
      <c r="B26" s="6">
        <v>14</v>
      </c>
      <c r="C26" s="8" t="s">
        <v>58</v>
      </c>
      <c r="D26" s="6" t="s">
        <v>69</v>
      </c>
      <c r="E26" s="22">
        <v>100</v>
      </c>
      <c r="F26" s="22">
        <v>93.238694349825295</v>
      </c>
      <c r="G26" s="22">
        <v>99.661896482086803</v>
      </c>
      <c r="H26" s="22">
        <v>112</v>
      </c>
      <c r="I26" s="22">
        <v>126.80341149814457</v>
      </c>
      <c r="J26" s="9">
        <f t="shared" si="3"/>
        <v>-6.7613056501747053</v>
      </c>
      <c r="K26" s="9">
        <f t="shared" si="3"/>
        <v>6.8889876430080488</v>
      </c>
      <c r="L26" s="9">
        <f t="shared" si="4"/>
        <v>-0.33810351791319704</v>
      </c>
      <c r="M26" s="9">
        <f t="shared" si="5"/>
        <v>13.217331694771936</v>
      </c>
    </row>
    <row r="27" spans="2:13" ht="18.75" customHeight="1" x14ac:dyDescent="0.25">
      <c r="B27" s="6">
        <v>15</v>
      </c>
      <c r="C27" s="8" t="s">
        <v>59</v>
      </c>
      <c r="D27" s="6" t="s">
        <v>69</v>
      </c>
      <c r="E27" s="22">
        <v>100</v>
      </c>
      <c r="F27" s="22">
        <v>94.833767971313691</v>
      </c>
      <c r="G27" s="22">
        <v>98.605048421530256</v>
      </c>
      <c r="H27" s="22">
        <v>113</v>
      </c>
      <c r="I27" s="22">
        <v>115.88820512067139</v>
      </c>
      <c r="J27" s="9">
        <f t="shared" si="3"/>
        <v>-5.1662320286863093</v>
      </c>
      <c r="K27" s="9">
        <f t="shared" si="3"/>
        <v>3.9767274156578298</v>
      </c>
      <c r="L27" s="9">
        <f t="shared" si="4"/>
        <v>-1.3949515784697439</v>
      </c>
      <c r="M27" s="9">
        <f t="shared" si="5"/>
        <v>2.5559337351074221</v>
      </c>
    </row>
    <row r="28" spans="2:13" ht="18.75" customHeight="1" x14ac:dyDescent="0.25">
      <c r="B28" s="6"/>
      <c r="C28" s="8"/>
      <c r="D28" s="6"/>
      <c r="E28" s="22"/>
      <c r="F28" s="22"/>
      <c r="G28" s="23"/>
      <c r="H28" s="23"/>
      <c r="I28" s="23"/>
      <c r="J28" s="9" t="str">
        <f t="shared" si="3"/>
        <v/>
      </c>
      <c r="K28" s="9" t="str">
        <f t="shared" si="3"/>
        <v/>
      </c>
      <c r="L28" s="9" t="str">
        <f t="shared" si="4"/>
        <v/>
      </c>
      <c r="M28" s="9" t="str">
        <f t="shared" si="5"/>
        <v/>
      </c>
    </row>
    <row r="29" spans="2:13" ht="18.75" customHeight="1" x14ac:dyDescent="0.25">
      <c r="B29" s="6"/>
      <c r="C29" s="7" t="s">
        <v>33</v>
      </c>
      <c r="D29" s="6"/>
      <c r="E29" s="22"/>
      <c r="F29" s="22"/>
      <c r="G29" s="23"/>
      <c r="H29" s="23"/>
      <c r="I29" s="23"/>
      <c r="J29" s="21"/>
      <c r="K29" s="21"/>
      <c r="L29" s="21"/>
      <c r="M29" s="21"/>
    </row>
    <row r="30" spans="2:13" ht="18.75" customHeight="1" x14ac:dyDescent="0.25">
      <c r="B30" s="16">
        <v>16</v>
      </c>
      <c r="C30" s="17" t="s">
        <v>34</v>
      </c>
      <c r="D30" s="16" t="s">
        <v>1</v>
      </c>
      <c r="E30" s="24">
        <f t="shared" ref="E30:I30" si="6">IF(ISERROR(E19/E11)*100,"ND",E19/E11*100)</f>
        <v>100</v>
      </c>
      <c r="F30" s="24">
        <f t="shared" si="6"/>
        <v>214.43037314329695</v>
      </c>
      <c r="G30" s="24">
        <f t="shared" si="6"/>
        <v>107.83690056534809</v>
      </c>
      <c r="H30" s="24">
        <f t="shared" si="6"/>
        <v>108</v>
      </c>
      <c r="I30" s="24">
        <f t="shared" si="6"/>
        <v>123.53990575489762</v>
      </c>
      <c r="J30" s="24">
        <f>+IF(OR(E30="ND",F30="ND"),"",F30-E30)</f>
        <v>114.43037314329695</v>
      </c>
      <c r="K30" s="24">
        <f>+IF(OR(F30="ND",G30="ND"),"",G30-F30)</f>
        <v>-106.59347257794886</v>
      </c>
      <c r="L30" s="24">
        <f>+IF(OR(E30="ND",G30="ND"),"",G30-E30)</f>
        <v>7.8369005653480883</v>
      </c>
      <c r="M30" s="24">
        <f>+IF(OR(H30="ND",I30="ND"),"",I30-H30)</f>
        <v>15.539905754897617</v>
      </c>
    </row>
    <row r="31" spans="2:13" ht="18.75" customHeight="1" x14ac:dyDescent="0.25">
      <c r="B31" s="16">
        <v>17</v>
      </c>
      <c r="C31" s="17" t="s">
        <v>35</v>
      </c>
      <c r="D31" s="16" t="s">
        <v>36</v>
      </c>
      <c r="E31" s="24">
        <f t="shared" ref="E31:I31" si="7">IF(ISERROR(E15+E17-E18),"ND",E15+E17-E18)</f>
        <v>100</v>
      </c>
      <c r="F31" s="24">
        <f t="shared" si="7"/>
        <v>2.5623296493087082</v>
      </c>
      <c r="G31" s="24">
        <f t="shared" si="7"/>
        <v>44.042517305148237</v>
      </c>
      <c r="H31" s="24">
        <f t="shared" si="7"/>
        <v>103</v>
      </c>
      <c r="I31" s="24">
        <f t="shared" si="7"/>
        <v>43.467868165425017</v>
      </c>
      <c r="J31" s="24">
        <f>+IF(E31=0,"",((F31-E31)/E31)*100)</f>
        <v>-97.437670350691292</v>
      </c>
      <c r="K31" s="24">
        <f>+IF(F31=0,"",((G31-F31)/F31)*100)</f>
        <v>1618.8466486749853</v>
      </c>
      <c r="L31" s="24">
        <f>+IF(E31=0,"",((G31-E31)/E31)*100)</f>
        <v>-55.95748269485177</v>
      </c>
      <c r="M31" s="24">
        <f>+IF(H31=0,"",((I31-H31)/H31)*100)</f>
        <v>-57.798186247160174</v>
      </c>
    </row>
    <row r="32" spans="2:13" ht="18.75" customHeight="1" x14ac:dyDescent="0.25">
      <c r="B32" s="16">
        <v>18</v>
      </c>
      <c r="C32" s="17" t="s">
        <v>37</v>
      </c>
      <c r="D32" s="16" t="s">
        <v>1</v>
      </c>
      <c r="E32" s="18">
        <f t="shared" ref="E32:I32" si="8">IF(ISERROR(E16/E22)*100,"ND",(E16/E22)*100)</f>
        <v>100</v>
      </c>
      <c r="F32" s="18">
        <f t="shared" si="8"/>
        <v>265.56172263027258</v>
      </c>
      <c r="G32" s="18">
        <f t="shared" si="8"/>
        <v>202.1107136962176</v>
      </c>
      <c r="H32" s="18">
        <f t="shared" si="8"/>
        <v>97.222222222222214</v>
      </c>
      <c r="I32" s="18">
        <f t="shared" si="8"/>
        <v>80.413326871041178</v>
      </c>
      <c r="J32" s="24">
        <f>+IF(OR(E32="ND",F32="ND"),"",F32-E32)</f>
        <v>165.56172263027258</v>
      </c>
      <c r="K32" s="24">
        <f>+IF(OR(F32="ND",G32="ND"),"",G32-F32)</f>
        <v>-63.451008934054983</v>
      </c>
      <c r="L32" s="24">
        <f>+IF(OR(E32="ND",G32="ND"),"",G32-E32)</f>
        <v>102.1107136962176</v>
      </c>
      <c r="M32" s="24">
        <f>+IF(OR(H32="ND",I32="ND"),"",I32-H32)</f>
        <v>-16.808895351181036</v>
      </c>
    </row>
    <row r="33" spans="2:13" ht="18.75" customHeight="1" x14ac:dyDescent="0.25">
      <c r="B33" s="16">
        <v>19</v>
      </c>
      <c r="C33" s="17" t="s">
        <v>38</v>
      </c>
      <c r="D33" s="16"/>
      <c r="E33" s="24"/>
      <c r="F33" s="24"/>
      <c r="G33" s="24"/>
      <c r="H33" s="24"/>
      <c r="I33" s="24"/>
      <c r="J33" s="24"/>
      <c r="K33" s="24"/>
      <c r="L33" s="24"/>
      <c r="M33" s="24"/>
    </row>
    <row r="34" spans="2:13" ht="18.75" customHeight="1" x14ac:dyDescent="0.25">
      <c r="B34" s="16">
        <v>20</v>
      </c>
      <c r="C34" s="19" t="s">
        <v>39</v>
      </c>
      <c r="D34" s="16"/>
      <c r="E34" s="24">
        <f t="shared" ref="E34:I34" si="9">IF(ISERROR(E24/E25),"ND",E24/E25)</f>
        <v>1</v>
      </c>
      <c r="F34" s="24">
        <f t="shared" si="9"/>
        <v>1.1008577206956072</v>
      </c>
      <c r="G34" s="24">
        <f t="shared" si="9"/>
        <v>2.1746601911538872</v>
      </c>
      <c r="H34" s="24">
        <f t="shared" si="9"/>
        <v>0.99099099099099097</v>
      </c>
      <c r="I34" s="24">
        <f t="shared" si="9"/>
        <v>1.0618739729591602</v>
      </c>
      <c r="J34" s="24">
        <f t="shared" ref="J34:K37" si="10">+IF(OR(E34="ND",F34="ND"),"",F34-E34)</f>
        <v>0.10085772069560717</v>
      </c>
      <c r="K34" s="24">
        <f t="shared" si="10"/>
        <v>1.07380247045828</v>
      </c>
      <c r="L34" s="24">
        <f>+IF(OR(E34="ND",G34="ND"),"",G34-E34)</f>
        <v>1.1746601911538872</v>
      </c>
      <c r="M34" s="24">
        <f>+IF(OR(H34="ND",I34="ND"),"",I34-H34)</f>
        <v>7.0882981968169223E-2</v>
      </c>
    </row>
    <row r="35" spans="2:13" ht="18.75" customHeight="1" x14ac:dyDescent="0.25">
      <c r="B35" s="16">
        <v>21</v>
      </c>
      <c r="C35" s="19" t="s">
        <v>40</v>
      </c>
      <c r="D35" s="16"/>
      <c r="E35" s="24">
        <f t="shared" ref="E35:I35" si="11">IF(ISERROR((E24-E26)/E25),"ND",((E24-E26)/E25))</f>
        <v>0</v>
      </c>
      <c r="F35" s="24">
        <f t="shared" si="11"/>
        <v>0.22825483118247231</v>
      </c>
      <c r="G35" s="24">
        <f t="shared" si="11"/>
        <v>0.36501355788766304</v>
      </c>
      <c r="H35" s="24">
        <f t="shared" si="11"/>
        <v>-1.8018018018018018E-2</v>
      </c>
      <c r="I35" s="24">
        <f t="shared" si="11"/>
        <v>-2.3624289600726524E-2</v>
      </c>
      <c r="J35" s="24">
        <f t="shared" si="10"/>
        <v>0.22825483118247231</v>
      </c>
      <c r="K35" s="24">
        <f t="shared" si="10"/>
        <v>0.13675872670519074</v>
      </c>
      <c r="L35" s="24">
        <f>+IF(OR(E35="ND",G35="ND"),"",G35-E35)</f>
        <v>0.36501355788766304</v>
      </c>
      <c r="M35" s="24">
        <f>+IF(OR(H35="ND",I35="ND"),"",I35-H35)</f>
        <v>-5.6062715827085059E-3</v>
      </c>
    </row>
    <row r="36" spans="2:13" ht="18.75" customHeight="1" x14ac:dyDescent="0.25">
      <c r="B36" s="16">
        <v>22</v>
      </c>
      <c r="C36" s="19" t="s">
        <v>41</v>
      </c>
      <c r="D36" s="16"/>
      <c r="E36" s="24">
        <f t="shared" ref="E36:I36" si="12">IF(ISERROR(E27/E23),"ND",E27/E23)</f>
        <v>1</v>
      </c>
      <c r="F36" s="24">
        <f t="shared" si="12"/>
        <v>0.74450253104884556</v>
      </c>
      <c r="G36" s="24">
        <f t="shared" si="12"/>
        <v>0.66524013255365266</v>
      </c>
      <c r="H36" s="24">
        <f t="shared" si="12"/>
        <v>1.036697247706422</v>
      </c>
      <c r="I36" s="24">
        <f t="shared" si="12"/>
        <v>0.91295972475503151</v>
      </c>
      <c r="J36" s="24">
        <f t="shared" si="10"/>
        <v>-0.25549746895115444</v>
      </c>
      <c r="K36" s="24">
        <f t="shared" si="10"/>
        <v>-7.9262398495192898E-2</v>
      </c>
      <c r="L36" s="24">
        <f>+IF(OR(E36="ND",G36="ND"),"",G36-E36)</f>
        <v>-0.33475986744634734</v>
      </c>
      <c r="M36" s="24">
        <f>+IF(OR(H36="ND",I36="ND"),"",I36-H36)</f>
        <v>-0.12373752295139051</v>
      </c>
    </row>
    <row r="37" spans="2:13" ht="18.75" customHeight="1" x14ac:dyDescent="0.25">
      <c r="B37" s="16">
        <v>23</v>
      </c>
      <c r="C37" s="19" t="s">
        <v>42</v>
      </c>
      <c r="D37" s="16"/>
      <c r="E37" s="24">
        <f t="shared" ref="E37:I37" si="13">IF(ISERROR(E27/E22),"ND",E27/E22)</f>
        <v>1</v>
      </c>
      <c r="F37" s="24">
        <f t="shared" si="13"/>
        <v>0.91389190466094927</v>
      </c>
      <c r="G37" s="24">
        <f t="shared" si="13"/>
        <v>0.87861075999589833</v>
      </c>
      <c r="H37" s="24">
        <f t="shared" si="13"/>
        <v>1.0462962962962963</v>
      </c>
      <c r="I37" s="24">
        <f t="shared" si="13"/>
        <v>0.99479503356738619</v>
      </c>
      <c r="J37" s="24">
        <f t="shared" si="10"/>
        <v>-8.6108095339050728E-2</v>
      </c>
      <c r="K37" s="24">
        <f t="shared" si="10"/>
        <v>-3.5281144665050945E-2</v>
      </c>
      <c r="L37" s="24">
        <f>+IF(OR(E37="ND",G37="ND"),"",G37-E37)</f>
        <v>-0.12138924000410167</v>
      </c>
      <c r="M37" s="24">
        <f>+IF(OR(H37="ND",I37="ND"),"",I37-H37)</f>
        <v>-5.1501262728910091E-2</v>
      </c>
    </row>
    <row r="40" spans="2:13" ht="84.5" customHeight="1" x14ac:dyDescent="0.25">
      <c r="C40" s="30" t="s">
        <v>70</v>
      </c>
      <c r="D40" s="30"/>
      <c r="E40" s="30"/>
      <c r="F40" s="30"/>
      <c r="G40" s="30"/>
      <c r="H40" s="30"/>
      <c r="I40" s="30"/>
      <c r="J40" s="30"/>
      <c r="K40" s="30"/>
    </row>
  </sheetData>
  <mergeCells count="1">
    <mergeCell ref="C40:K40"/>
  </mergeCells>
  <phoneticPr fontId="4" type="noConversion"/>
  <pageMargins left="0.61" right="0.36" top="0.7" bottom="0.45" header="0" footer="0"/>
  <pageSetup scale="59" orientation="landscape" horizontalDpi="300" verticalDpi="300" r:id="rId1"/>
  <headerFooter alignWithMargins="0">
    <oddHeader>&amp;LCONFIDENCIAL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Fros del producto</vt:lpstr>
      <vt:lpstr>Fros de la empresa</vt:lpstr>
      <vt:lpstr>'Fros de la empresa'!_Hlk201748209</vt:lpstr>
      <vt:lpstr>'Fros de la empresa'!Print_Area</vt:lpstr>
      <vt:lpstr>'Fros del producto'!Print_Area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Lynette Batista</cp:lastModifiedBy>
  <cp:lastPrinted>2025-09-02T17:46:36Z</cp:lastPrinted>
  <dcterms:created xsi:type="dcterms:W3CDTF">2008-11-12T22:41:20Z</dcterms:created>
  <dcterms:modified xsi:type="dcterms:W3CDTF">2025-09-02T17:46:38Z</dcterms:modified>
</cp:coreProperties>
</file>