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67671ff2e720325b/Documents/Turquia/Informacion Adicional/NO CONFIDENCIAL/Anexo C7ii/Efectos indicadores economicos/"/>
    </mc:Choice>
  </mc:AlternateContent>
  <xr:revisionPtr revIDLastSave="3" documentId="14_{E23A55ED-4699-43E7-8FA1-DC1FAB01963D}" xr6:coauthVersionLast="47" xr6:coauthVersionMax="47" xr10:uidLastSave="{E133F920-8229-4B28-9462-A0947841274E}"/>
  <bookViews>
    <workbookView xWindow="-110" yWindow="-110" windowWidth="19420" windowHeight="11500" tabRatio="738" activeTab="3" xr2:uid="{91D8DDF3-B32C-4199-BD96-86C6EC3F5BE9}"/>
  </bookViews>
  <sheets>
    <sheet name="Anexo 1" sheetId="12" r:id="rId1"/>
    <sheet name="EBIT 1 ano" sheetId="15" r:id="rId2"/>
    <sheet name="PARAMETROS" sheetId="17" r:id="rId3"/>
    <sheet name="Escenario A  3 anos" sheetId="16" r:id="rId4"/>
  </sheets>
  <externalReferences>
    <externalReference r:id="rId5"/>
    <externalReference r:id="rId6"/>
  </externalReferences>
  <definedNames>
    <definedName name="_xlnm._FilterDatabase" localSheetId="0" hidden="1">'Anexo 1'!$CS$148:$EP$355</definedName>
    <definedName name="_xlnm.Criteria" localSheetId="0">'Anexo 1'!$EP$148</definedName>
    <definedName name="Excel_BuiltIn__FilterDatabase_1">#REF!</definedName>
    <definedName name="Excel_BuiltIn__FilterDatabase_2" localSheetId="0">'Anexo 1'!#REF!</definedName>
    <definedName name="Excel_BuiltIn__FilterDatabase_2">'[1]Anexo 1 (A)'!#REF!</definedName>
    <definedName name="Excel_BuiltIn__FilterDatabase_3">#REF!</definedName>
    <definedName name="Excel_BuiltIn__FilterDatabase_4">#REF!</definedName>
    <definedName name="Excel_BuiltIn_Criteria_1">#REF!</definedName>
    <definedName name="Excel_BuiltIn_Criteria_2" localSheetId="0">'Anexo 1'!#REF!</definedName>
    <definedName name="Excel_BuiltIn_Criteria_2">'[1]Anexo 1 (A)'!#REF!</definedName>
    <definedName name="Excel_BuiltIn_Criteria_3">#REF!</definedName>
    <definedName name="Excel_BuiltIn_Criteria_4">#REF!</definedName>
    <definedName name="Excel_BuiltIn_Extract_1">#REF!</definedName>
    <definedName name="Excel_BuiltIn_Extract_2" localSheetId="0">'Anexo 1'!#REF!</definedName>
    <definedName name="Excel_BuiltIn_Extract_2">'[1]Anexo 1 (A)'!#REF!</definedName>
    <definedName name="Excel_BuiltIn_Extract_3">#REF!</definedName>
    <definedName name="Excel_BuiltIn_Extract_4">#REF!</definedName>
    <definedName name="Excel_BuiltIn_Print_Area_1">#REF!</definedName>
    <definedName name="Excel_BuiltIn_Print_Area_2" localSheetId="0">'Anexo 1'!$B$1:$U$101</definedName>
    <definedName name="Excel_BuiltIn_Print_Area_3">#REF!</definedName>
    <definedName name="Excel_BuiltIn_Print_Area_4">#REF!</definedName>
    <definedName name="Excel_BuiltIn_Print_Titles_1">#REF!</definedName>
    <definedName name="Excel_BuiltIn_Print_Titles_2" localSheetId="0">'Anexo 1'!#REF!</definedName>
    <definedName name="Excel_BuiltIn_Print_Titles_2">'[1]Anexo 1 (A)'!#REF!</definedName>
    <definedName name="Excel_BuiltIn_Print_Titles_3">#REF!</definedName>
    <definedName name="Excel_BuiltIn_Print_Titles_4">#REF!</definedName>
    <definedName name="_xlnm.Print_Area" localSheetId="0">'Anexo 1'!$B$1:$P$70,'Anexo 1'!$B$71:$P$101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35" i="16" l="1"/>
  <c r="M35" i="16"/>
  <c r="L35" i="16"/>
  <c r="N34" i="16"/>
  <c r="M34" i="16"/>
  <c r="L34" i="16"/>
  <c r="N33" i="16"/>
  <c r="M33" i="16"/>
  <c r="L33" i="16"/>
  <c r="N32" i="16"/>
  <c r="M32" i="16"/>
  <c r="L32" i="16"/>
  <c r="N31" i="16"/>
  <c r="M31" i="16"/>
  <c r="L31" i="16"/>
  <c r="N22" i="16"/>
  <c r="M22" i="16"/>
  <c r="L22" i="16"/>
  <c r="N21" i="16"/>
  <c r="M21" i="16"/>
  <c r="L21" i="16"/>
  <c r="N20" i="16"/>
  <c r="M20" i="16"/>
  <c r="L20" i="16"/>
  <c r="N19" i="16"/>
  <c r="M19" i="16"/>
  <c r="L19" i="16"/>
  <c r="N18" i="16"/>
  <c r="M18" i="16"/>
  <c r="L18" i="16"/>
  <c r="C13" i="15" l="1"/>
  <c r="H11" i="15"/>
  <c r="H9" i="15"/>
  <c r="H10" i="15" l="1"/>
  <c r="H13" i="15"/>
  <c r="H12" i="15"/>
  <c r="E5" i="12" l="1"/>
  <c r="K6" i="12"/>
  <c r="L6" i="12"/>
  <c r="M6" i="12"/>
  <c r="N6" i="12"/>
  <c r="O6" i="12"/>
  <c r="N38" i="12" s="1"/>
  <c r="P38" i="12" s="1"/>
  <c r="P6" i="12"/>
  <c r="O38" i="12" s="1"/>
  <c r="E38" i="12"/>
  <c r="K73" i="12" s="1"/>
  <c r="F38" i="12"/>
  <c r="G38" i="12"/>
  <c r="M73" i="12" s="1"/>
  <c r="H38" i="12"/>
  <c r="N73" i="12" s="1"/>
  <c r="I38" i="12"/>
  <c r="O73" i="12" s="1"/>
  <c r="J38" i="12"/>
  <c r="K38" i="12"/>
  <c r="L38" i="12"/>
  <c r="M38" i="12"/>
  <c r="E39" i="12"/>
  <c r="F39" i="12"/>
  <c r="G39" i="12"/>
  <c r="H39" i="12"/>
  <c r="I39" i="12"/>
  <c r="J39" i="12"/>
  <c r="K39" i="12"/>
  <c r="L39" i="12"/>
  <c r="M39" i="12"/>
  <c r="N39" i="12"/>
  <c r="O39" i="12"/>
  <c r="P39" i="12"/>
  <c r="E40" i="12"/>
  <c r="F40" i="12"/>
  <c r="G40" i="12"/>
  <c r="H40" i="12"/>
  <c r="I40" i="12"/>
  <c r="J40" i="12"/>
  <c r="K40" i="12"/>
  <c r="L40" i="12"/>
  <c r="M40" i="12"/>
  <c r="N40" i="12"/>
  <c r="O40" i="12"/>
  <c r="E41" i="12"/>
  <c r="F41" i="12"/>
  <c r="G41" i="12"/>
  <c r="H41" i="12"/>
  <c r="I41" i="12"/>
  <c r="J41" i="12"/>
  <c r="K41" i="12"/>
  <c r="L41" i="12"/>
  <c r="M41" i="12"/>
  <c r="N41" i="12"/>
  <c r="O41" i="12"/>
  <c r="E42" i="12"/>
  <c r="F42" i="12"/>
  <c r="G42" i="12"/>
  <c r="H42" i="12"/>
  <c r="I42" i="12"/>
  <c r="J42" i="12" a="1"/>
  <c r="J42" i="12" s="1"/>
  <c r="K42" i="12" a="1"/>
  <c r="K42" i="12" s="1"/>
  <c r="L42" i="12" a="1"/>
  <c r="L42" i="12" s="1"/>
  <c r="M42" i="12" a="1"/>
  <c r="M42" i="12" s="1"/>
  <c r="N42" i="12" a="1"/>
  <c r="N42" i="12" s="1"/>
  <c r="O42" i="12" a="1"/>
  <c r="O42" i="12" s="1"/>
  <c r="C43" i="12"/>
  <c r="E43" i="12"/>
  <c r="F43" i="12"/>
  <c r="G43" i="12"/>
  <c r="H43" i="12"/>
  <c r="I43" i="12"/>
  <c r="J43" i="12"/>
  <c r="K43" i="12"/>
  <c r="L43" i="12"/>
  <c r="M43" i="12"/>
  <c r="N43" i="12"/>
  <c r="P43" i="12" s="1"/>
  <c r="O43" i="12"/>
  <c r="C44" i="12"/>
  <c r="E44" i="12"/>
  <c r="F44" i="12"/>
  <c r="G44" i="12"/>
  <c r="H44" i="12"/>
  <c r="I44" i="12"/>
  <c r="J44" i="12"/>
  <c r="K44" i="12"/>
  <c r="L44" i="12"/>
  <c r="M44" i="12"/>
  <c r="N44" i="12"/>
  <c r="O44" i="12"/>
  <c r="C45" i="12"/>
  <c r="E45" i="12"/>
  <c r="F45" i="12"/>
  <c r="G45" i="12"/>
  <c r="H45" i="12"/>
  <c r="I45" i="12"/>
  <c r="J45" i="12"/>
  <c r="K45" i="12"/>
  <c r="L45" i="12"/>
  <c r="M45" i="12"/>
  <c r="N45" i="12"/>
  <c r="O45" i="12"/>
  <c r="C46" i="12"/>
  <c r="E46" i="12"/>
  <c r="F46" i="12"/>
  <c r="G46" i="12"/>
  <c r="H46" i="12"/>
  <c r="I46" i="12"/>
  <c r="J46" i="12"/>
  <c r="K46" i="12"/>
  <c r="L46" i="12"/>
  <c r="M46" i="12"/>
  <c r="N46" i="12"/>
  <c r="O46" i="12"/>
  <c r="C47" i="12"/>
  <c r="E47" i="12"/>
  <c r="F47" i="12"/>
  <c r="G47" i="12"/>
  <c r="H47" i="12"/>
  <c r="I47" i="12"/>
  <c r="J47" i="12"/>
  <c r="K47" i="12"/>
  <c r="L47" i="12"/>
  <c r="M47" i="12"/>
  <c r="N47" i="12"/>
  <c r="O47" i="12"/>
  <c r="C48" i="12"/>
  <c r="E48" i="12"/>
  <c r="F48" i="12"/>
  <c r="G48" i="12"/>
  <c r="H48" i="12"/>
  <c r="I48" i="12"/>
  <c r="J48" i="12"/>
  <c r="K48" i="12"/>
  <c r="L48" i="12"/>
  <c r="M48" i="12"/>
  <c r="N48" i="12"/>
  <c r="O48" i="12"/>
  <c r="C49" i="12"/>
  <c r="E49" i="12"/>
  <c r="F49" i="12"/>
  <c r="G49" i="12"/>
  <c r="H49" i="12"/>
  <c r="I49" i="12"/>
  <c r="J49" i="12"/>
  <c r="K49" i="12"/>
  <c r="L49" i="12"/>
  <c r="M49" i="12"/>
  <c r="N49" i="12"/>
  <c r="O49" i="12"/>
  <c r="C50" i="12"/>
  <c r="E50" i="12"/>
  <c r="F50" i="12"/>
  <c r="G50" i="12"/>
  <c r="H50" i="12"/>
  <c r="I50" i="12"/>
  <c r="J50" i="12"/>
  <c r="K50" i="12"/>
  <c r="L50" i="12"/>
  <c r="M50" i="12"/>
  <c r="N50" i="12"/>
  <c r="O50" i="12"/>
  <c r="C51" i="12"/>
  <c r="E51" i="12"/>
  <c r="F51" i="12"/>
  <c r="G51" i="12"/>
  <c r="H51" i="12"/>
  <c r="I51" i="12"/>
  <c r="J51" i="12"/>
  <c r="K51" i="12"/>
  <c r="L51" i="12"/>
  <c r="M51" i="12"/>
  <c r="N51" i="12"/>
  <c r="O51" i="12"/>
  <c r="C52" i="12"/>
  <c r="E52" i="12"/>
  <c r="F52" i="12"/>
  <c r="G52" i="12"/>
  <c r="H52" i="12"/>
  <c r="I52" i="12"/>
  <c r="J52" i="12"/>
  <c r="K52" i="12"/>
  <c r="L52" i="12"/>
  <c r="M52" i="12"/>
  <c r="N52" i="12"/>
  <c r="O52" i="12"/>
  <c r="C53" i="12"/>
  <c r="E53" i="12"/>
  <c r="F53" i="12"/>
  <c r="G53" i="12"/>
  <c r="H53" i="12"/>
  <c r="I53" i="12"/>
  <c r="J53" i="12"/>
  <c r="K53" i="12"/>
  <c r="L53" i="12"/>
  <c r="M53" i="12"/>
  <c r="N53" i="12"/>
  <c r="O53" i="12"/>
  <c r="C54" i="12"/>
  <c r="E54" i="12"/>
  <c r="F54" i="12"/>
  <c r="G54" i="12"/>
  <c r="H54" i="12"/>
  <c r="I54" i="12"/>
  <c r="J54" i="12"/>
  <c r="K54" i="12"/>
  <c r="L54" i="12"/>
  <c r="M54" i="12"/>
  <c r="N54" i="12"/>
  <c r="O54" i="12"/>
  <c r="C55" i="12"/>
  <c r="E55" i="12"/>
  <c r="F55" i="12"/>
  <c r="G55" i="12"/>
  <c r="H55" i="12"/>
  <c r="I55" i="12"/>
  <c r="J55" i="12"/>
  <c r="K55" i="12"/>
  <c r="L55" i="12"/>
  <c r="M55" i="12"/>
  <c r="N55" i="12"/>
  <c r="O55" i="12"/>
  <c r="C56" i="12"/>
  <c r="E56" i="12"/>
  <c r="F56" i="12"/>
  <c r="G56" i="12"/>
  <c r="H56" i="12"/>
  <c r="I56" i="12"/>
  <c r="J56" i="12"/>
  <c r="K56" i="12"/>
  <c r="L56" i="12"/>
  <c r="M56" i="12"/>
  <c r="N56" i="12"/>
  <c r="O56" i="12"/>
  <c r="C57" i="12"/>
  <c r="E57" i="12"/>
  <c r="F57" i="12"/>
  <c r="G57" i="12"/>
  <c r="H57" i="12"/>
  <c r="I57" i="12"/>
  <c r="J57" i="12"/>
  <c r="K57" i="12"/>
  <c r="L57" i="12"/>
  <c r="M57" i="12"/>
  <c r="N57" i="12"/>
  <c r="O57" i="12"/>
  <c r="C58" i="12"/>
  <c r="E58" i="12"/>
  <c r="F58" i="12"/>
  <c r="G58" i="12"/>
  <c r="H58" i="12"/>
  <c r="I58" i="12"/>
  <c r="J58" i="12"/>
  <c r="K58" i="12"/>
  <c r="L58" i="12"/>
  <c r="M58" i="12"/>
  <c r="N58" i="12"/>
  <c r="O58" i="12"/>
  <c r="C59" i="12"/>
  <c r="E59" i="12"/>
  <c r="F59" i="12"/>
  <c r="G59" i="12"/>
  <c r="H59" i="12"/>
  <c r="I59" i="12"/>
  <c r="J59" i="12"/>
  <c r="K59" i="12"/>
  <c r="L59" i="12"/>
  <c r="M59" i="12"/>
  <c r="N59" i="12"/>
  <c r="O59" i="12"/>
  <c r="C60" i="12"/>
  <c r="E60" i="12"/>
  <c r="F60" i="12"/>
  <c r="G60" i="12"/>
  <c r="H60" i="12"/>
  <c r="I60" i="12"/>
  <c r="J60" i="12"/>
  <c r="K60" i="12"/>
  <c r="L60" i="12"/>
  <c r="M60" i="12"/>
  <c r="N60" i="12"/>
  <c r="O60" i="12"/>
  <c r="C61" i="12"/>
  <c r="E61" i="12"/>
  <c r="F61" i="12"/>
  <c r="G61" i="12"/>
  <c r="H61" i="12"/>
  <c r="I61" i="12"/>
  <c r="J61" i="12"/>
  <c r="K61" i="12"/>
  <c r="L61" i="12"/>
  <c r="M61" i="12"/>
  <c r="N61" i="12"/>
  <c r="O61" i="12"/>
  <c r="C62" i="12"/>
  <c r="E62" i="12"/>
  <c r="F62" i="12"/>
  <c r="G62" i="12"/>
  <c r="H62" i="12"/>
  <c r="I62" i="12"/>
  <c r="J62" i="12"/>
  <c r="K62" i="12"/>
  <c r="L62" i="12"/>
  <c r="M62" i="12"/>
  <c r="N62" i="12"/>
  <c r="O62" i="12"/>
  <c r="C63" i="12"/>
  <c r="E63" i="12"/>
  <c r="F63" i="12"/>
  <c r="G63" i="12"/>
  <c r="H63" i="12"/>
  <c r="I63" i="12"/>
  <c r="J63" i="12"/>
  <c r="K63" i="12"/>
  <c r="L63" i="12"/>
  <c r="M63" i="12"/>
  <c r="N63" i="12"/>
  <c r="O63" i="12"/>
  <c r="C64" i="12"/>
  <c r="E64" i="12"/>
  <c r="F64" i="12"/>
  <c r="G64" i="12"/>
  <c r="H64" i="12"/>
  <c r="I64" i="12"/>
  <c r="J64" i="12"/>
  <c r="K64" i="12"/>
  <c r="L64" i="12"/>
  <c r="M64" i="12"/>
  <c r="N64" i="12"/>
  <c r="O64" i="12"/>
  <c r="C65" i="12"/>
  <c r="E65" i="12"/>
  <c r="F65" i="12"/>
  <c r="G65" i="12"/>
  <c r="H65" i="12"/>
  <c r="I65" i="12"/>
  <c r="J65" i="12"/>
  <c r="K65" i="12"/>
  <c r="L65" i="12"/>
  <c r="M65" i="12"/>
  <c r="N65" i="12"/>
  <c r="O65" i="12"/>
  <c r="C66" i="12"/>
  <c r="E66" i="12"/>
  <c r="F66" i="12"/>
  <c r="G66" i="12"/>
  <c r="H66" i="12"/>
  <c r="I66" i="12"/>
  <c r="J66" i="12"/>
  <c r="K66" i="12"/>
  <c r="L66" i="12"/>
  <c r="M66" i="12"/>
  <c r="N66" i="12"/>
  <c r="O66" i="12"/>
  <c r="C67" i="12"/>
  <c r="E67" i="12"/>
  <c r="F67" i="12"/>
  <c r="G67" i="12"/>
  <c r="H67" i="12"/>
  <c r="I67" i="12"/>
  <c r="J67" i="12"/>
  <c r="K67" i="12"/>
  <c r="L67" i="12"/>
  <c r="M67" i="12"/>
  <c r="N67" i="12"/>
  <c r="O67" i="12"/>
  <c r="E72" i="12"/>
  <c r="E73" i="12"/>
  <c r="F73" i="12"/>
  <c r="G73" i="12"/>
  <c r="H73" i="12"/>
  <c r="I73" i="12"/>
  <c r="J73" i="12"/>
  <c r="L73" i="12"/>
  <c r="E74" i="12"/>
  <c r="F74" i="12"/>
  <c r="G74" i="12"/>
  <c r="M74" i="12" s="1"/>
  <c r="H74" i="12"/>
  <c r="I74" i="12"/>
  <c r="J74" i="12"/>
  <c r="C75" i="12"/>
  <c r="E75" i="12"/>
  <c r="F75" i="12"/>
  <c r="G75" i="12"/>
  <c r="H75" i="12"/>
  <c r="I75" i="12"/>
  <c r="J75" i="12"/>
  <c r="C76" i="12"/>
  <c r="E76" i="12"/>
  <c r="F76" i="12"/>
  <c r="L76" i="12" s="1"/>
  <c r="G76" i="12"/>
  <c r="H76" i="12"/>
  <c r="I76" i="12"/>
  <c r="J76" i="12"/>
  <c r="C77" i="12"/>
  <c r="E77" i="12"/>
  <c r="F77" i="12"/>
  <c r="G77" i="12"/>
  <c r="M77" i="12" s="1"/>
  <c r="H77" i="12"/>
  <c r="N77" i="12" s="1"/>
  <c r="I77" i="12"/>
  <c r="O77" i="12" s="1"/>
  <c r="J77" i="12"/>
  <c r="C78" i="12"/>
  <c r="E78" i="12"/>
  <c r="F78" i="12"/>
  <c r="G78" i="12"/>
  <c r="M78" i="12" s="1"/>
  <c r="H78" i="12"/>
  <c r="N78" i="12" s="1"/>
  <c r="I78" i="12"/>
  <c r="O78" i="12" s="1"/>
  <c r="J78" i="12"/>
  <c r="C79" i="12"/>
  <c r="E79" i="12"/>
  <c r="F79" i="12"/>
  <c r="G79" i="12"/>
  <c r="H79" i="12"/>
  <c r="M79" i="12" s="1"/>
  <c r="I79" i="12"/>
  <c r="J79" i="12"/>
  <c r="C80" i="12"/>
  <c r="E80" i="12"/>
  <c r="F80" i="12"/>
  <c r="G80" i="12"/>
  <c r="H80" i="12"/>
  <c r="I80" i="12"/>
  <c r="J80" i="12"/>
  <c r="C81" i="12"/>
  <c r="E81" i="12"/>
  <c r="F81" i="12"/>
  <c r="G81" i="12"/>
  <c r="H81" i="12"/>
  <c r="I81" i="12"/>
  <c r="J81" i="12"/>
  <c r="C82" i="12"/>
  <c r="E82" i="12"/>
  <c r="F82" i="12"/>
  <c r="G82" i="12"/>
  <c r="L82" i="12" s="1"/>
  <c r="H82" i="12"/>
  <c r="I82" i="12"/>
  <c r="O82" i="12" s="1"/>
  <c r="J82" i="12"/>
  <c r="C83" i="12"/>
  <c r="E83" i="12"/>
  <c r="F83" i="12"/>
  <c r="G83" i="12"/>
  <c r="H83" i="12"/>
  <c r="N83" i="12" s="1"/>
  <c r="I83" i="12"/>
  <c r="O83" i="12" s="1"/>
  <c r="J83" i="12"/>
  <c r="C84" i="12"/>
  <c r="E84" i="12"/>
  <c r="F84" i="12"/>
  <c r="G84" i="12"/>
  <c r="H84" i="12"/>
  <c r="N84" i="12" s="1"/>
  <c r="I84" i="12"/>
  <c r="O84" i="12" s="1"/>
  <c r="J84" i="12"/>
  <c r="C85" i="12"/>
  <c r="E85" i="12"/>
  <c r="F85" i="12"/>
  <c r="G85" i="12"/>
  <c r="H85" i="12"/>
  <c r="N85" i="12" s="1"/>
  <c r="I85" i="12"/>
  <c r="O85" i="12" s="1"/>
  <c r="J85" i="12"/>
  <c r="C86" i="12"/>
  <c r="E86" i="12"/>
  <c r="F86" i="12"/>
  <c r="G86" i="12"/>
  <c r="L86" i="12" s="1"/>
  <c r="H86" i="12"/>
  <c r="N86" i="12" s="1"/>
  <c r="I86" i="12"/>
  <c r="O86" i="12" s="1"/>
  <c r="J86" i="12"/>
  <c r="C87" i="12"/>
  <c r="E87" i="12"/>
  <c r="F87" i="12"/>
  <c r="G87" i="12"/>
  <c r="L87" i="12" s="1"/>
  <c r="H87" i="12"/>
  <c r="N87" i="12" s="1"/>
  <c r="I87" i="12"/>
  <c r="O87" i="12" s="1"/>
  <c r="J87" i="12"/>
  <c r="C88" i="12"/>
  <c r="E88" i="12"/>
  <c r="F88" i="12"/>
  <c r="G88" i="12"/>
  <c r="H88" i="12"/>
  <c r="N88" i="12" s="1"/>
  <c r="I88" i="12"/>
  <c r="O88" i="12" s="1"/>
  <c r="J88" i="12"/>
  <c r="C89" i="12"/>
  <c r="E89" i="12"/>
  <c r="F89" i="12"/>
  <c r="L89" i="12" s="1"/>
  <c r="G89" i="12"/>
  <c r="H89" i="12"/>
  <c r="N89" i="12" s="1"/>
  <c r="I89" i="12"/>
  <c r="O89" i="12" s="1"/>
  <c r="J89" i="12"/>
  <c r="C90" i="12"/>
  <c r="E90" i="12"/>
  <c r="F90" i="12"/>
  <c r="G90" i="12"/>
  <c r="H90" i="12"/>
  <c r="N90" i="12" s="1"/>
  <c r="I90" i="12"/>
  <c r="O90" i="12" s="1"/>
  <c r="J90" i="12"/>
  <c r="C91" i="12"/>
  <c r="E91" i="12"/>
  <c r="F91" i="12"/>
  <c r="L91" i="12" s="1"/>
  <c r="G91" i="12"/>
  <c r="H91" i="12"/>
  <c r="N91" i="12" s="1"/>
  <c r="I91" i="12"/>
  <c r="O91" i="12" s="1"/>
  <c r="J91" i="12"/>
  <c r="C92" i="12"/>
  <c r="E92" i="12"/>
  <c r="F92" i="12"/>
  <c r="G92" i="12"/>
  <c r="H92" i="12"/>
  <c r="N92" i="12" s="1"/>
  <c r="I92" i="12"/>
  <c r="O92" i="12" s="1"/>
  <c r="J92" i="12"/>
  <c r="C93" i="12"/>
  <c r="E93" i="12"/>
  <c r="F93" i="12"/>
  <c r="G93" i="12"/>
  <c r="H93" i="12"/>
  <c r="N93" i="12" s="1"/>
  <c r="I93" i="12"/>
  <c r="O93" i="12" s="1"/>
  <c r="J93" i="12"/>
  <c r="C94" i="12"/>
  <c r="E94" i="12"/>
  <c r="F94" i="12"/>
  <c r="L94" i="12" s="1"/>
  <c r="G94" i="12"/>
  <c r="H94" i="12"/>
  <c r="N94" i="12" s="1"/>
  <c r="I94" i="12"/>
  <c r="O94" i="12" s="1"/>
  <c r="J94" i="12"/>
  <c r="C95" i="12"/>
  <c r="E95" i="12"/>
  <c r="F95" i="12"/>
  <c r="G95" i="12"/>
  <c r="H95" i="12"/>
  <c r="N95" i="12" s="1"/>
  <c r="I95" i="12"/>
  <c r="O95" i="12" s="1"/>
  <c r="J95" i="12"/>
  <c r="C96" i="12"/>
  <c r="E96" i="12"/>
  <c r="F96" i="12"/>
  <c r="G96" i="12"/>
  <c r="M96" i="12" s="1"/>
  <c r="H96" i="12"/>
  <c r="N96" i="12" s="1"/>
  <c r="I96" i="12"/>
  <c r="O96" i="12" s="1"/>
  <c r="J96" i="12"/>
  <c r="C97" i="12"/>
  <c r="E97" i="12"/>
  <c r="F97" i="12"/>
  <c r="G97" i="12"/>
  <c r="L97" i="12" s="1"/>
  <c r="H97" i="12"/>
  <c r="N97" i="12" s="1"/>
  <c r="I97" i="12"/>
  <c r="O97" i="12" s="1"/>
  <c r="J97" i="12"/>
  <c r="C98" i="12"/>
  <c r="E98" i="12"/>
  <c r="F98" i="12"/>
  <c r="G98" i="12"/>
  <c r="H98" i="12"/>
  <c r="N98" i="12" s="1"/>
  <c r="I98" i="12"/>
  <c r="O98" i="12" s="1"/>
  <c r="J98" i="12"/>
  <c r="C99" i="12"/>
  <c r="E99" i="12"/>
  <c r="F99" i="12"/>
  <c r="G99" i="12"/>
  <c r="H99" i="12"/>
  <c r="N99" i="12" s="1"/>
  <c r="I99" i="12"/>
  <c r="O99" i="12" s="1"/>
  <c r="J99" i="12"/>
  <c r="M94" i="12" l="1"/>
  <c r="L93" i="12"/>
  <c r="M84" i="12"/>
  <c r="L83" i="12"/>
  <c r="M81" i="12"/>
  <c r="L79" i="12"/>
  <c r="L74" i="12"/>
  <c r="L85" i="12"/>
  <c r="L78" i="12"/>
  <c r="O76" i="12"/>
  <c r="K76" i="12"/>
  <c r="K93" i="12"/>
  <c r="M89" i="12"/>
  <c r="M87" i="12"/>
  <c r="M86" i="12"/>
  <c r="N82" i="12"/>
  <c r="L98" i="12"/>
  <c r="K97" i="12"/>
  <c r="M95" i="12"/>
  <c r="M91" i="12"/>
  <c r="L81" i="12"/>
  <c r="M76" i="12"/>
  <c r="P44" i="12"/>
  <c r="P45" i="12" s="1"/>
  <c r="P46" i="12" s="1"/>
  <c r="P47" i="12" s="1"/>
  <c r="M88" i="12"/>
  <c r="M83" i="12"/>
  <c r="L92" i="12"/>
  <c r="L88" i="12"/>
  <c r="L84" i="12"/>
  <c r="K80" i="12"/>
  <c r="M99" i="12"/>
  <c r="L96" i="12"/>
  <c r="K89" i="12"/>
  <c r="K85" i="12"/>
  <c r="O81" i="12"/>
  <c r="K81" i="12"/>
  <c r="M82" i="12"/>
  <c r="L77" i="12"/>
  <c r="L75" i="12"/>
  <c r="L90" i="12"/>
  <c r="M98" i="12"/>
  <c r="K96" i="12"/>
  <c r="N81" i="12"/>
  <c r="N76" i="12"/>
  <c r="K75" i="12"/>
  <c r="M92" i="12"/>
  <c r="M80" i="12"/>
  <c r="K78" i="12"/>
  <c r="N75" i="12"/>
  <c r="K74" i="12"/>
  <c r="L99" i="12"/>
  <c r="L95" i="12"/>
  <c r="M90" i="12"/>
  <c r="M97" i="12"/>
  <c r="M93" i="12"/>
  <c r="K92" i="12"/>
  <c r="K88" i="12"/>
  <c r="M85" i="12"/>
  <c r="K84" i="12"/>
  <c r="K79" i="12"/>
  <c r="O75" i="12"/>
  <c r="K99" i="12"/>
  <c r="K95" i="12"/>
  <c r="K91" i="12"/>
  <c r="K87" i="12"/>
  <c r="K83" i="12"/>
  <c r="M75" i="12"/>
  <c r="O74" i="12"/>
  <c r="K98" i="12"/>
  <c r="K94" i="12"/>
  <c r="K90" i="12"/>
  <c r="K86" i="12"/>
  <c r="K82" i="12"/>
  <c r="L80" i="12"/>
  <c r="K77" i="12"/>
  <c r="N74" i="1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MJ Acosta Santos</author>
  </authors>
  <commentList>
    <comment ref="D5" authorId="0" shapeId="0" xr:uid="{FCBBF1B5-DE5F-4DB7-AB61-66B72A4DFD9A}">
      <text>
        <r>
          <rPr>
            <b/>
            <sz val="9"/>
            <color indexed="81"/>
            <rFont val="Tahoma"/>
            <family val="2"/>
          </rPr>
          <t>CDC:</t>
        </r>
        <r>
          <rPr>
            <sz val="9"/>
            <color indexed="81"/>
            <rFont val="Tahoma"/>
            <family val="2"/>
          </rPr>
          <t xml:space="preserve">
Tasa arancelaria a pagar para el ingreso del producto a la República Dominicana.</t>
        </r>
      </text>
    </comment>
    <comment ref="I6" authorId="0" shapeId="0" xr:uid="{FA4905C9-DB96-41BA-A94D-7FB53C51F979}">
      <text>
        <r>
          <rPr>
            <b/>
            <sz val="9"/>
            <color indexed="81"/>
            <rFont val="Tahoma"/>
            <family val="2"/>
          </rPr>
          <t xml:space="preserve">CDC: </t>
        </r>
        <r>
          <rPr>
            <sz val="9"/>
            <color indexed="81"/>
            <rFont val="Tahoma"/>
            <family val="2"/>
          </rPr>
          <t>Periodo similar al periodo más reciente correspondiente al año anterior (por ejemplo, si el periodo más reciente es septiembre - diciembre 2019, el periodo comparable sería septiembre - diciembre 2018)</t>
        </r>
        <r>
          <rPr>
            <b/>
            <sz val="9"/>
            <color indexed="81"/>
            <rFont val="Tahoma"/>
            <family val="2"/>
          </rPr>
          <t>.</t>
        </r>
      </text>
    </comment>
    <comment ref="J6" authorId="0" shapeId="0" xr:uid="{983860F9-B139-490A-8876-B484D3EC1B0D}">
      <text>
        <r>
          <rPr>
            <b/>
            <sz val="9"/>
            <color indexed="81"/>
            <rFont val="Tahoma"/>
            <family val="2"/>
          </rPr>
          <t xml:space="preserve">CDC: </t>
        </r>
        <r>
          <rPr>
            <sz val="9"/>
            <color indexed="81"/>
            <rFont val="Tahoma"/>
            <family val="2"/>
          </rPr>
          <t>Periodo similar al periodo más reciente correspondiente al año anterior (por ejemplo, si el periodo más reciente es septiembre - diciembre 2019, el periodo comparable sería septiembre - diciembre 2018)</t>
        </r>
        <r>
          <rPr>
            <b/>
            <sz val="9"/>
            <color indexed="81"/>
            <rFont val="Tahoma"/>
            <family val="2"/>
          </rPr>
          <t>.</t>
        </r>
      </text>
    </comment>
    <comment ref="O6" authorId="0" shapeId="0" xr:uid="{9B0E278A-7853-47C6-8EB2-E05AB2767D8B}">
      <text>
        <r>
          <rPr>
            <b/>
            <sz val="9"/>
            <color indexed="81"/>
            <rFont val="Tahoma"/>
            <family val="2"/>
          </rPr>
          <t>CDC:</t>
        </r>
        <r>
          <rPr>
            <sz val="9"/>
            <color indexed="81"/>
            <rFont val="Tahoma"/>
            <family val="2"/>
          </rPr>
          <t xml:space="preserve">
Periodo similar al periodo más reciente correspondiente al año anterior (por ejemplo, si el periodo más reciente es septiembre - diciembre 2019, el periodo comparable sería septiembre - diciembre 2018).</t>
        </r>
      </text>
    </comment>
    <comment ref="P6" authorId="0" shapeId="0" xr:uid="{33092879-83BA-43CF-9EAE-53969A0373DA}">
      <text>
        <r>
          <rPr>
            <b/>
            <sz val="9"/>
            <color indexed="81"/>
            <rFont val="Tahoma"/>
            <family val="2"/>
          </rPr>
          <t>CDC:</t>
        </r>
        <r>
          <rPr>
            <sz val="9"/>
            <color indexed="81"/>
            <rFont val="Tahoma"/>
            <family val="2"/>
          </rPr>
          <t xml:space="preserve">
Periodo más próximo a la solicitud de examen por expiración de la medida antidumping (generalmente comprende los cuatro o seis meses anteriores a la solicitud de examen).</t>
        </r>
      </text>
    </comment>
    <comment ref="D37" authorId="0" shapeId="0" xr:uid="{AD6BC7BA-0E48-40FE-9328-178DE24661D0}">
      <text>
        <r>
          <rPr>
            <b/>
            <sz val="9"/>
            <color indexed="81"/>
            <rFont val="Tahoma"/>
            <family val="2"/>
          </rPr>
          <t>CDC:</t>
        </r>
        <r>
          <rPr>
            <sz val="9"/>
            <color indexed="81"/>
            <rFont val="Tahoma"/>
            <family val="2"/>
          </rPr>
          <t xml:space="preserve">
Tasa arancelaria Nación Más Favorecida.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<sst xmlns="http://schemas.openxmlformats.org/spreadsheetml/2006/main" count="160" uniqueCount="86">
  <si>
    <t>Unidad</t>
  </si>
  <si>
    <t>$M.N.</t>
  </si>
  <si>
    <t>No.</t>
  </si>
  <si>
    <t>N°</t>
  </si>
  <si>
    <t>Indicadores de la mercancía (volúmen en unidad de la tarifa y valor en moneda nacional (M.N.))</t>
  </si>
  <si>
    <t>Anexo 2</t>
  </si>
  <si>
    <t>Anexo 3</t>
  </si>
  <si>
    <t>2. Arancel NMF: Tasa arancelaria a pagar para el ingreso del producto a la República Dominicana.</t>
  </si>
  <si>
    <t>1.- Favor de precisar la fuente de procedencia de los datos, anexos  y similares que avalen la información proporcionada en este cuadro (i.e. título, autor, página, fecha del documento o de su consulta, página web u otra, según corresponda).</t>
  </si>
  <si>
    <t>Instrucciones para el llenado de la información</t>
  </si>
  <si>
    <t>Mundo</t>
  </si>
  <si>
    <t>A</t>
  </si>
  <si>
    <t>Variación porcentual Precios (%)</t>
  </si>
  <si>
    <t>Arancel NMF</t>
  </si>
  <si>
    <t>País</t>
  </si>
  <si>
    <t>Resto de los países</t>
  </si>
  <si>
    <t>D = A - C</t>
  </si>
  <si>
    <t>Principales 5 países</t>
  </si>
  <si>
    <t>C</t>
  </si>
  <si>
    <t>25 países reportados</t>
  </si>
  <si>
    <t>B</t>
  </si>
  <si>
    <t>Participación Volumen (%)</t>
  </si>
  <si>
    <t>Variación porcentual Volumen (%)</t>
  </si>
  <si>
    <t>ISLAS VIRGENES (G.B.)</t>
  </si>
  <si>
    <t>CHINA</t>
  </si>
  <si>
    <t>RUSIA</t>
  </si>
  <si>
    <t>TURQUIA</t>
  </si>
  <si>
    <t>COLOMBIA</t>
  </si>
  <si>
    <t>JAPON</t>
  </si>
  <si>
    <t>ESTADOS UNIDOS (EEUU)</t>
  </si>
  <si>
    <t>COSTA RICA</t>
  </si>
  <si>
    <t>Ene - Jun  2025</t>
  </si>
  <si>
    <t>Ene - Jun  2024</t>
  </si>
  <si>
    <t>Valor (USD)</t>
  </si>
  <si>
    <t>Enero - Junio</t>
  </si>
  <si>
    <t>TM</t>
  </si>
  <si>
    <t>Unidad de volumen</t>
  </si>
  <si>
    <t>7214.20.00 y 7214.10.00</t>
  </si>
  <si>
    <t>Código arancelario</t>
  </si>
  <si>
    <t xml:space="preserve">Anexo 1    Origen de las importaciones del producto objeto de examen </t>
  </si>
  <si>
    <t>EBIT (Utilidad operativa) (PInv)</t>
  </si>
  <si>
    <t>(3) Precio Anual Promedio x TM  (2 / 1)</t>
  </si>
  <si>
    <t>(2) Valor de ventas al mercado nacional de producto elaborado por la empresa.</t>
  </si>
  <si>
    <t>( 1) Volumen de ventas al mercado nacional de producto elaborado por la empresa.</t>
  </si>
  <si>
    <t>Impacto %</t>
  </si>
  <si>
    <t>Impacto</t>
  </si>
  <si>
    <t>Fuente:</t>
  </si>
  <si>
    <t>Supuestos:  Reduccion precios  de un:</t>
  </si>
  <si>
    <t>Asume mantenimiento del volumen producido, afectando unicamente el precio de venta</t>
  </si>
  <si>
    <t>Analisis del Impacto Financiero en el EBIT y las Utilidades por contraccion de Precios de Venta</t>
  </si>
  <si>
    <t>Ano 1</t>
  </si>
  <si>
    <t>Ano 2</t>
  </si>
  <si>
    <t>Ano 3</t>
  </si>
  <si>
    <t>Proyecciones  Con Reduccion de Precios (tomando ano base)</t>
  </si>
  <si>
    <t>ano 1</t>
  </si>
  <si>
    <t>ano 2</t>
  </si>
  <si>
    <t>ano 3</t>
  </si>
  <si>
    <t>2024 (ano Base)</t>
  </si>
  <si>
    <t>Crecimiento del Mercado</t>
  </si>
  <si>
    <t>Crecimiento RPN</t>
  </si>
  <si>
    <t xml:space="preserve">Cambio en los Costos </t>
  </si>
  <si>
    <t>Escenario A - Defensa Market Share - 3 anos supuesto segun parametros</t>
  </si>
  <si>
    <t xml:space="preserve">Escenario Base  - Estatus Quo - Mantenimiento de la Medida Antidumping </t>
  </si>
  <si>
    <t>Cambio Precios - mantenimiento Medida</t>
  </si>
  <si>
    <t>EBIT / Ventas</t>
  </si>
  <si>
    <t>Ano 1 / Base</t>
  </si>
  <si>
    <t>Ano 2 / Ano 1</t>
  </si>
  <si>
    <t>Ano 1 - Base</t>
  </si>
  <si>
    <t>Ano 2 - Ano 1</t>
  </si>
  <si>
    <t>Ano 3 - Ano 2</t>
  </si>
  <si>
    <t>Variacion</t>
  </si>
  <si>
    <t>Crecimiento Annual</t>
  </si>
  <si>
    <t>Ano 3 / Ano 2</t>
  </si>
  <si>
    <t>Reducion de Precios para Defender MS</t>
  </si>
  <si>
    <t>Utilidad Bruta</t>
  </si>
  <si>
    <t>Impacto  entre Escenario Base y Escenario A</t>
  </si>
  <si>
    <t>Indicador</t>
  </si>
  <si>
    <t>Utilidad Bruta / Ventas</t>
  </si>
  <si>
    <t>Contraccion en el Volumen de Ventas</t>
  </si>
  <si>
    <t>Contraccion Ventas Mercado Local</t>
  </si>
  <si>
    <t>Contraccion Precio de Venta</t>
  </si>
  <si>
    <t>Contraccion % Utilidad Bruta</t>
  </si>
  <si>
    <t>Conraccion del EBIT</t>
  </si>
  <si>
    <t>RD$</t>
  </si>
  <si>
    <r>
      <t xml:space="preserve">Nota: </t>
    </r>
    <r>
      <rPr>
        <sz val="12"/>
        <rFont val="Calibri"/>
        <family val="2"/>
      </rPr>
      <t>LA INFORMACION CONTENIDA EN ESTE ARCHIVO/CUADRO ES CONSIDERADA INFORMACION CONFIDENCIAL DE ACUERDO AL ARTICULO 6.5 DEL ACUERDO ANTIDUMPING 12.4 DEL ACUERDO DE SUBVENCIONES Y MEDIDAS COMPENSATORIAS, DEBIDO A QUE SU DIVULGACION IMPLICARIA UNA VENTAJA SIGNIFICATIVA PARA UN COMPETIDOR, ADEMAS DE CAUSAR UN DAŇO FINANCIERO SUSTANCIAL E IRREVERSIBLE PARA NUESTRA EMPRESA.</t>
    </r>
  </si>
  <si>
    <r>
      <t xml:space="preserve">Nota: </t>
    </r>
    <r>
      <rPr>
        <sz val="8"/>
        <rFont val="Calibri"/>
        <family val="2"/>
      </rPr>
      <t>LA INFORMACION CONTENIDA EN ESTE ARCHIVO/CUADRO ES CONSIDERADA INFORMACION CONFIDENCIAL DE ACUERDO AL ARTICULO 6.5 DEL ACUERDO ANTIDUMPING 12.4 DEL ACUERDO DE SUBVENCIONES Y MEDIDAS COMPENSATORIAS, DEBIDO A QUE SU DIVULGACION IMPLICARIA UNA VENTAJA SIGNIFICATIVA PARA UN COMPETIDOR, ADEMAS DE CAUSAR UN DAŇO FINANCIERO SUSTANCIAL E IRREVERSIBLE PARA NUESTRA EMPRESA.</t>
    </r>
    <r>
      <rPr>
        <sz val="8"/>
        <rFont val="Times New Roman"/>
        <family val="1"/>
      </rPr>
      <t xml:space="preserve"> SE HA MULTIPLICADO POR UN NUMERO MENOR O IGUAL A 100 PARA FACILITAR LECTURA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</si>
</sst>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3" formatCode="_(* #,##0.00_);_(* \(#,##0.00\);_(* &quot;-&quot;??_);_(@_)"/>
    <numFmt numFmtId="164" formatCode="_-* #,##0.00_-;\-* #,##0.00_-;_-* &quot;-&quot;??_-;_-@_-"/>
    <numFmt numFmtId="165" formatCode="_-* #,##0.00_-;\-* #,##0.00_-;_-* \-??_-;_-@_-"/>
    <numFmt numFmtId="166" formatCode="_-* #,##0.0_-;\-* #,##0.0_-;_-* \-??_-;_-@_-"/>
    <numFmt numFmtId="167" formatCode="#,##0.00_ ;[Red]\-#,##0.00\ "/>
    <numFmt numFmtId="168" formatCode="#,##0_ ;[Red]\-#,##0\ "/>
    <numFmt numFmtId="169" formatCode="_-* #,##0_-;\-* #,##0_-;_-* &quot;-&quot;??_-;_-@_-"/>
    <numFmt numFmtId="170" formatCode="0.0%"/>
  </numFmts>
  <fonts count="23" x14ac:knownFonts="1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16"/>
      <name val="Arial"/>
      <family val="2"/>
    </font>
    <font>
      <b/>
      <sz val="12"/>
      <name val="Arial"/>
      <family val="2"/>
    </font>
    <font>
      <b/>
      <u/>
      <sz val="12"/>
      <name val="Arial"/>
      <family val="2"/>
    </font>
    <font>
      <sz val="14"/>
      <name val="Arial"/>
      <family val="2"/>
    </font>
    <font>
      <sz val="12"/>
      <name val="Arial"/>
      <family val="2"/>
    </font>
    <font>
      <b/>
      <sz val="11"/>
      <name val="Arial"/>
      <family val="2"/>
    </font>
    <font>
      <b/>
      <sz val="17"/>
      <name val="Arial"/>
      <family val="2"/>
    </font>
    <font>
      <sz val="11"/>
      <color theme="1"/>
      <name val="Arial"/>
      <family val="2"/>
    </font>
    <font>
      <b/>
      <sz val="14"/>
      <name val="Arial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0"/>
      <name val="Arial"/>
    </font>
    <font>
      <sz val="10"/>
      <color theme="1"/>
      <name val="Arial"/>
      <family val="2"/>
    </font>
    <font>
      <b/>
      <sz val="10"/>
      <color rgb="FFFF0000"/>
      <name val="Arial"/>
      <family val="2"/>
    </font>
    <font>
      <sz val="10"/>
      <color rgb="FFFF0000"/>
      <name val="Arial"/>
      <family val="2"/>
    </font>
    <font>
      <sz val="12"/>
      <name val="Times New Roman"/>
      <family val="1"/>
    </font>
    <font>
      <sz val="12"/>
      <name val="Calibri"/>
      <family val="2"/>
    </font>
    <font>
      <sz val="8"/>
      <name val="Times New Roman"/>
      <family val="1"/>
    </font>
    <font>
      <sz val="8"/>
      <name val="Calibri"/>
      <family val="2"/>
    </font>
  </fonts>
  <fills count="1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26"/>
      </patternFill>
    </fill>
    <fill>
      <patternFill patternType="solid">
        <fgColor indexed="22"/>
        <bgColor indexed="22"/>
      </patternFill>
    </fill>
    <fill>
      <patternFill patternType="solid">
        <fgColor indexed="22"/>
        <bgColor indexed="31"/>
      </patternFill>
    </fill>
    <fill>
      <patternFill patternType="solid">
        <fgColor indexed="22"/>
        <bgColor indexed="50"/>
      </patternFill>
    </fill>
    <fill>
      <patternFill patternType="solid">
        <fgColor indexed="22"/>
        <bgColor indexed="4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79998168889431442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2"/>
      </left>
      <right style="thin">
        <color indexed="62"/>
      </right>
      <top style="thin">
        <color indexed="62"/>
      </top>
      <bottom style="thin">
        <color indexed="62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2">
    <xf numFmtId="0" fontId="0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1" fillId="0" borderId="0"/>
    <xf numFmtId="165" fontId="2" fillId="0" borderId="0" applyFill="0" applyBorder="0" applyAlignment="0" applyProtection="0"/>
    <xf numFmtId="0" fontId="2" fillId="0" borderId="0"/>
    <xf numFmtId="165" fontId="2" fillId="0" borderId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5" fillId="0" borderId="0" applyFont="0" applyFill="0" applyBorder="0" applyAlignment="0" applyProtection="0"/>
    <xf numFmtId="164" fontId="15" fillId="0" borderId="0" applyFont="0" applyFill="0" applyBorder="0" applyAlignment="0" applyProtection="0"/>
  </cellStyleXfs>
  <cellXfs count="116">
    <xf numFmtId="0" fontId="0" fillId="0" borderId="0" xfId="0"/>
    <xf numFmtId="0" fontId="9" fillId="2" borderId="1" xfId="0" applyFont="1" applyFill="1" applyBorder="1" applyAlignment="1">
      <alignment horizontal="center" vertical="center" wrapText="1"/>
    </xf>
    <xf numFmtId="0" fontId="10" fillId="0" borderId="0" xfId="0" applyFont="1" applyAlignment="1">
      <alignment horizontal="centerContinuous" vertical="center"/>
    </xf>
    <xf numFmtId="164" fontId="0" fillId="0" borderId="1" xfId="1" applyFont="1" applyBorder="1"/>
    <xf numFmtId="0" fontId="0" fillId="0" borderId="1" xfId="0" applyBorder="1"/>
    <xf numFmtId="0" fontId="2" fillId="0" borderId="1" xfId="0" applyFont="1" applyBorder="1"/>
    <xf numFmtId="0" fontId="2" fillId="0" borderId="0" xfId="3" applyAlignment="1">
      <alignment vertical="center" wrapText="1"/>
    </xf>
    <xf numFmtId="0" fontId="8" fillId="0" borderId="0" xfId="3" applyFont="1" applyAlignment="1">
      <alignment vertical="center" wrapText="1"/>
    </xf>
    <xf numFmtId="0" fontId="8" fillId="0" borderId="0" xfId="3" applyFont="1" applyAlignment="1">
      <alignment horizontal="left" vertical="center" wrapText="1"/>
    </xf>
    <xf numFmtId="0" fontId="11" fillId="0" borderId="0" xfId="4" applyFont="1"/>
    <xf numFmtId="166" fontId="3" fillId="0" borderId="0" xfId="5" applyNumberFormat="1" applyFont="1" applyFill="1" applyBorder="1" applyAlignment="1" applyProtection="1">
      <alignment vertical="center" wrapText="1"/>
    </xf>
    <xf numFmtId="0" fontId="2" fillId="0" borderId="0" xfId="3" applyAlignment="1">
      <alignment vertical="center"/>
    </xf>
    <xf numFmtId="0" fontId="8" fillId="0" borderId="0" xfId="3" applyFont="1" applyAlignment="1">
      <alignment vertical="center"/>
    </xf>
    <xf numFmtId="166" fontId="0" fillId="0" borderId="0" xfId="5" applyNumberFormat="1" applyFont="1" applyFill="1" applyBorder="1" applyAlignment="1" applyProtection="1">
      <alignment vertical="center" wrapText="1"/>
    </xf>
    <xf numFmtId="0" fontId="8" fillId="0" borderId="0" xfId="3" applyFont="1" applyAlignment="1">
      <alignment horizontal="center" vertical="center" wrapText="1"/>
    </xf>
    <xf numFmtId="167" fontId="12" fillId="3" borderId="5" xfId="7" applyNumberFormat="1" applyFont="1" applyFill="1" applyBorder="1" applyAlignment="1" applyProtection="1">
      <alignment horizontal="center" vertical="center" wrapText="1"/>
    </xf>
    <xf numFmtId="167" fontId="7" fillId="3" borderId="5" xfId="7" applyNumberFormat="1" applyFont="1" applyFill="1" applyBorder="1" applyAlignment="1" applyProtection="1">
      <alignment horizontal="center" vertical="center" wrapText="1"/>
    </xf>
    <xf numFmtId="10" fontId="8" fillId="0" borderId="6" xfId="3" applyNumberFormat="1" applyFont="1" applyBorder="1" applyAlignment="1">
      <alignment horizontal="center" vertical="center" wrapText="1"/>
    </xf>
    <xf numFmtId="0" fontId="8" fillId="0" borderId="5" xfId="3" applyFont="1" applyBorder="1" applyAlignment="1">
      <alignment horizontal="left" vertical="center" wrapText="1"/>
    </xf>
    <xf numFmtId="0" fontId="8" fillId="0" borderId="5" xfId="3" applyFont="1" applyBorder="1" applyAlignment="1">
      <alignment horizontal="center" vertical="center" wrapText="1"/>
    </xf>
    <xf numFmtId="0" fontId="3" fillId="0" borderId="0" xfId="3" applyFont="1" applyAlignment="1">
      <alignment horizontal="center" vertical="center" wrapText="1"/>
    </xf>
    <xf numFmtId="167" fontId="12" fillId="0" borderId="5" xfId="5" applyNumberFormat="1" applyFont="1" applyFill="1" applyBorder="1" applyAlignment="1" applyProtection="1">
      <alignment horizontal="center" vertical="center" wrapText="1"/>
    </xf>
    <xf numFmtId="0" fontId="5" fillId="0" borderId="5" xfId="3" applyFont="1" applyBorder="1" applyAlignment="1">
      <alignment horizontal="center" vertical="center" wrapText="1"/>
    </xf>
    <xf numFmtId="0" fontId="5" fillId="4" borderId="7" xfId="3" applyFont="1" applyFill="1" applyBorder="1" applyAlignment="1">
      <alignment horizontal="center" vertical="center" wrapText="1"/>
    </xf>
    <xf numFmtId="49" fontId="5" fillId="4" borderId="7" xfId="3" applyNumberFormat="1" applyFont="1" applyFill="1" applyBorder="1" applyAlignment="1">
      <alignment horizontal="center" vertical="center" wrapText="1"/>
    </xf>
    <xf numFmtId="1" fontId="5" fillId="4" borderId="8" xfId="3" applyNumberFormat="1" applyFont="1" applyFill="1" applyBorder="1" applyAlignment="1">
      <alignment horizontal="center" vertical="center" wrapText="1"/>
    </xf>
    <xf numFmtId="167" fontId="7" fillId="0" borderId="5" xfId="5" applyNumberFormat="1" applyFont="1" applyFill="1" applyBorder="1" applyAlignment="1" applyProtection="1">
      <alignment horizontal="center" vertical="center" wrapText="1"/>
    </xf>
    <xf numFmtId="0" fontId="5" fillId="5" borderId="5" xfId="3" applyFont="1" applyFill="1" applyBorder="1" applyAlignment="1">
      <alignment horizontal="center" vertical="center" wrapText="1"/>
    </xf>
    <xf numFmtId="1" fontId="5" fillId="5" borderId="5" xfId="3" applyNumberFormat="1" applyFont="1" applyFill="1" applyBorder="1" applyAlignment="1">
      <alignment horizontal="center" vertical="center" wrapText="1"/>
    </xf>
    <xf numFmtId="0" fontId="5" fillId="6" borderId="10" xfId="3" applyFont="1" applyFill="1" applyBorder="1" applyAlignment="1">
      <alignment horizontal="center" vertical="center" wrapText="1"/>
    </xf>
    <xf numFmtId="0" fontId="2" fillId="0" borderId="0" xfId="3"/>
    <xf numFmtId="0" fontId="4" fillId="0" borderId="0" xfId="3" applyFont="1" applyAlignment="1">
      <alignment horizontal="center" vertical="center" wrapText="1"/>
    </xf>
    <xf numFmtId="168" fontId="7" fillId="3" borderId="5" xfId="7" applyNumberFormat="1" applyFont="1" applyFill="1" applyBorder="1" applyAlignment="1" applyProtection="1">
      <alignment horizontal="center" vertical="center" wrapText="1"/>
    </xf>
    <xf numFmtId="0" fontId="2" fillId="0" borderId="0" xfId="3" applyAlignment="1">
      <alignment horizontal="center" vertical="center" wrapText="1"/>
    </xf>
    <xf numFmtId="168" fontId="12" fillId="0" borderId="5" xfId="5" applyNumberFormat="1" applyFont="1" applyFill="1" applyBorder="1" applyAlignment="1" applyProtection="1">
      <alignment horizontal="center" vertical="center" wrapText="1"/>
    </xf>
    <xf numFmtId="1" fontId="5" fillId="7" borderId="5" xfId="3" applyNumberFormat="1" applyFont="1" applyFill="1" applyBorder="1" applyAlignment="1">
      <alignment horizontal="center" vertical="center" wrapText="1"/>
    </xf>
    <xf numFmtId="2" fontId="5" fillId="7" borderId="5" xfId="3" applyNumberFormat="1" applyFont="1" applyFill="1" applyBorder="1" applyAlignment="1">
      <alignment horizontal="center" vertical="center" wrapText="1"/>
    </xf>
    <xf numFmtId="0" fontId="12" fillId="0" borderId="0" xfId="3" applyFont="1" applyAlignment="1">
      <alignment horizontal="center" vertical="center" wrapText="1"/>
    </xf>
    <xf numFmtId="0" fontId="3" fillId="0" borderId="0" xfId="3" applyFont="1" applyAlignment="1">
      <alignment vertical="center" wrapText="1"/>
    </xf>
    <xf numFmtId="0" fontId="2" fillId="0" borderId="0" xfId="3" applyAlignment="1">
      <alignment horizontal="centerContinuous" vertical="center" wrapText="1"/>
    </xf>
    <xf numFmtId="0" fontId="4" fillId="0" borderId="0" xfId="3" applyFont="1" applyAlignment="1">
      <alignment horizontal="centerContinuous" vertical="center" wrapText="1"/>
    </xf>
    <xf numFmtId="0" fontId="4" fillId="0" borderId="0" xfId="3" applyFont="1" applyAlignment="1">
      <alignment vertical="center" wrapText="1"/>
    </xf>
    <xf numFmtId="169" fontId="18" fillId="0" borderId="1" xfId="0" applyNumberFormat="1" applyFont="1" applyBorder="1"/>
    <xf numFmtId="0" fontId="2" fillId="0" borderId="1" xfId="0" applyFont="1" applyBorder="1" applyAlignment="1">
      <alignment horizontal="center" wrapText="1"/>
    </xf>
    <xf numFmtId="0" fontId="2" fillId="0" borderId="1" xfId="0" applyFont="1" applyBorder="1" applyAlignment="1">
      <alignment horizontal="center"/>
    </xf>
    <xf numFmtId="169" fontId="0" fillId="0" borderId="1" xfId="0" applyNumberFormat="1" applyBorder="1"/>
    <xf numFmtId="0" fontId="0" fillId="0" borderId="1" xfId="0" applyBorder="1" applyAlignment="1">
      <alignment horizontal="center"/>
    </xf>
    <xf numFmtId="0" fontId="2" fillId="0" borderId="1" xfId="0" applyFont="1" applyBorder="1" applyAlignment="1">
      <alignment horizontal="left" wrapText="1"/>
    </xf>
    <xf numFmtId="0" fontId="0" fillId="0" borderId="0" xfId="0" applyAlignment="1">
      <alignment horizontal="right" vertical="center"/>
    </xf>
    <xf numFmtId="9" fontId="17" fillId="9" borderId="2" xfId="0" applyNumberFormat="1" applyFont="1" applyFill="1" applyBorder="1" applyAlignment="1">
      <alignment horizontal="centerContinuous" vertical="center"/>
    </xf>
    <xf numFmtId="0" fontId="0" fillId="8" borderId="4" xfId="0" applyFill="1" applyBorder="1" applyAlignment="1">
      <alignment horizontal="left" vertical="center"/>
    </xf>
    <xf numFmtId="0" fontId="5" fillId="0" borderId="0" xfId="0" applyFont="1"/>
    <xf numFmtId="0" fontId="2" fillId="0" borderId="0" xfId="0" applyFont="1"/>
    <xf numFmtId="43" fontId="0" fillId="0" borderId="0" xfId="0" applyNumberFormat="1"/>
    <xf numFmtId="169" fontId="3" fillId="0" borderId="1" xfId="1" applyNumberFormat="1" applyFont="1" applyBorder="1" applyAlignment="1">
      <alignment horizontal="right" wrapText="1"/>
    </xf>
    <xf numFmtId="169" fontId="3" fillId="0" borderId="1" xfId="1" applyNumberFormat="1" applyFont="1" applyBorder="1" applyAlignment="1"/>
    <xf numFmtId="9" fontId="3" fillId="0" borderId="1" xfId="2" applyFont="1" applyBorder="1" applyAlignment="1"/>
    <xf numFmtId="169" fontId="2" fillId="0" borderId="1" xfId="1" applyNumberFormat="1" applyFont="1" applyBorder="1" applyAlignment="1">
      <alignment horizontal="right" wrapText="1"/>
    </xf>
    <xf numFmtId="169" fontId="0" fillId="0" borderId="1" xfId="1" applyNumberFormat="1" applyFont="1" applyBorder="1" applyAlignment="1"/>
    <xf numFmtId="169" fontId="18" fillId="0" borderId="1" xfId="1" applyNumberFormat="1" applyFont="1" applyBorder="1" applyAlignment="1"/>
    <xf numFmtId="9" fontId="17" fillId="0" borderId="1" xfId="2" applyFont="1" applyBorder="1" applyAlignment="1"/>
    <xf numFmtId="169" fontId="0" fillId="0" borderId="1" xfId="1" applyNumberFormat="1" applyFont="1" applyBorder="1" applyAlignment="1">
      <alignment horizontal="right"/>
    </xf>
    <xf numFmtId="0" fontId="0" fillId="9" borderId="0" xfId="0" applyFill="1"/>
    <xf numFmtId="9" fontId="0" fillId="0" borderId="1" xfId="0" applyNumberFormat="1" applyBorder="1"/>
    <xf numFmtId="9" fontId="2" fillId="0" borderId="0" xfId="0" applyNumberFormat="1" applyFont="1"/>
    <xf numFmtId="9" fontId="2" fillId="0" borderId="1" xfId="0" applyNumberFormat="1" applyFont="1" applyBorder="1"/>
    <xf numFmtId="0" fontId="3" fillId="9" borderId="0" xfId="0" applyFont="1" applyFill="1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wrapText="1"/>
    </xf>
    <xf numFmtId="169" fontId="0" fillId="0" borderId="0" xfId="1" applyNumberFormat="1" applyFont="1" applyBorder="1" applyAlignment="1"/>
    <xf numFmtId="169" fontId="18" fillId="0" borderId="0" xfId="0" applyNumberFormat="1" applyFont="1"/>
    <xf numFmtId="169" fontId="16" fillId="0" borderId="1" xfId="0" applyNumberFormat="1" applyFont="1" applyBorder="1"/>
    <xf numFmtId="0" fontId="5" fillId="9" borderId="0" xfId="0" applyFont="1" applyFill="1"/>
    <xf numFmtId="0" fontId="2" fillId="0" borderId="14" xfId="0" applyFont="1" applyBorder="1" applyAlignment="1">
      <alignment horizontal="left" wrapText="1"/>
    </xf>
    <xf numFmtId="9" fontId="0" fillId="0" borderId="0" xfId="2" applyFont="1" applyBorder="1" applyAlignment="1"/>
    <xf numFmtId="9" fontId="16" fillId="0" borderId="0" xfId="2" applyFont="1" applyBorder="1"/>
    <xf numFmtId="0" fontId="9" fillId="2" borderId="14" xfId="0" applyFont="1" applyFill="1" applyBorder="1" applyAlignment="1">
      <alignment horizontal="center" vertical="center" wrapText="1"/>
    </xf>
    <xf numFmtId="0" fontId="0" fillId="11" borderId="0" xfId="0" applyFill="1"/>
    <xf numFmtId="0" fontId="3" fillId="11" borderId="0" xfId="0" applyFont="1" applyFill="1"/>
    <xf numFmtId="0" fontId="2" fillId="12" borderId="0" xfId="0" applyFont="1" applyFill="1"/>
    <xf numFmtId="0" fontId="0" fillId="12" borderId="0" xfId="0" applyFill="1"/>
    <xf numFmtId="9" fontId="0" fillId="0" borderId="1" xfId="2" applyFont="1" applyBorder="1"/>
    <xf numFmtId="9" fontId="18" fillId="0" borderId="1" xfId="0" applyNumberFormat="1" applyFont="1" applyBorder="1"/>
    <xf numFmtId="9" fontId="18" fillId="0" borderId="0" xfId="0" applyNumberFormat="1" applyFont="1"/>
    <xf numFmtId="0" fontId="3" fillId="10" borderId="0" xfId="0" applyFont="1" applyFill="1"/>
    <xf numFmtId="0" fontId="2" fillId="0" borderId="0" xfId="0" applyFont="1" applyAlignment="1">
      <alignment horizontal="left" wrapText="1"/>
    </xf>
    <xf numFmtId="0" fontId="3" fillId="12" borderId="0" xfId="0" applyFont="1" applyFill="1"/>
    <xf numFmtId="9" fontId="3" fillId="0" borderId="1" xfId="2" applyFont="1" applyBorder="1" applyAlignment="1">
      <alignment horizontal="center"/>
    </xf>
    <xf numFmtId="170" fontId="3" fillId="0" borderId="1" xfId="2" applyNumberFormat="1" applyFont="1" applyBorder="1" applyAlignment="1">
      <alignment horizontal="center"/>
    </xf>
    <xf numFmtId="169" fontId="0" fillId="0" borderId="0" xfId="0" applyNumberFormat="1"/>
    <xf numFmtId="0" fontId="8" fillId="0" borderId="0" xfId="6" applyFont="1" applyAlignment="1">
      <alignment horizontal="left" vertical="center" wrapText="1"/>
    </xf>
    <xf numFmtId="0" fontId="8" fillId="0" borderId="0" xfId="3" applyFont="1" applyAlignment="1">
      <alignment horizontal="left" vertical="center" wrapText="1"/>
    </xf>
    <xf numFmtId="0" fontId="5" fillId="4" borderId="5" xfId="3" applyFont="1" applyFill="1" applyBorder="1" applyAlignment="1">
      <alignment horizontal="center" vertical="center" wrapText="1"/>
    </xf>
    <xf numFmtId="0" fontId="5" fillId="4" borderId="9" xfId="3" applyFont="1" applyFill="1" applyBorder="1" applyAlignment="1">
      <alignment horizontal="center" vertical="center" wrapText="1"/>
    </xf>
    <xf numFmtId="0" fontId="5" fillId="4" borderId="4" xfId="3" applyFont="1" applyFill="1" applyBorder="1" applyAlignment="1">
      <alignment horizontal="center" vertical="center" wrapText="1"/>
    </xf>
    <xf numFmtId="0" fontId="5" fillId="4" borderId="3" xfId="3" applyFont="1" applyFill="1" applyBorder="1" applyAlignment="1">
      <alignment horizontal="center" vertical="center" wrapText="1"/>
    </xf>
    <xf numFmtId="0" fontId="5" fillId="4" borderId="2" xfId="3" applyFont="1" applyFill="1" applyBorder="1" applyAlignment="1">
      <alignment horizontal="center" vertical="center" wrapText="1"/>
    </xf>
    <xf numFmtId="0" fontId="6" fillId="0" borderId="0" xfId="6" applyFont="1" applyAlignment="1">
      <alignment horizontal="left" vertical="center" wrapText="1"/>
    </xf>
    <xf numFmtId="0" fontId="8" fillId="0" borderId="0" xfId="6" applyFont="1"/>
    <xf numFmtId="0" fontId="5" fillId="5" borderId="8" xfId="3" applyFont="1" applyFill="1" applyBorder="1" applyAlignment="1">
      <alignment horizontal="center" vertical="center" wrapText="1"/>
    </xf>
    <xf numFmtId="0" fontId="5" fillId="5" borderId="10" xfId="3" applyFont="1" applyFill="1" applyBorder="1" applyAlignment="1">
      <alignment horizontal="center" vertical="center" wrapText="1"/>
    </xf>
    <xf numFmtId="0" fontId="5" fillId="4" borderId="8" xfId="3" applyFont="1" applyFill="1" applyBorder="1" applyAlignment="1">
      <alignment horizontal="center" vertical="center" wrapText="1"/>
    </xf>
    <xf numFmtId="0" fontId="5" fillId="4" borderId="10" xfId="3" applyFont="1" applyFill="1" applyBorder="1" applyAlignment="1">
      <alignment horizontal="center" vertical="center" wrapText="1"/>
    </xf>
    <xf numFmtId="0" fontId="5" fillId="5" borderId="9" xfId="3" applyFont="1" applyFill="1" applyBorder="1" applyAlignment="1">
      <alignment horizontal="center" vertical="center" wrapText="1"/>
    </xf>
    <xf numFmtId="0" fontId="5" fillId="5" borderId="12" xfId="3" applyFont="1" applyFill="1" applyBorder="1" applyAlignment="1">
      <alignment horizontal="center" vertical="center" wrapText="1"/>
    </xf>
    <xf numFmtId="0" fontId="5" fillId="5" borderId="11" xfId="3" applyFont="1" applyFill="1" applyBorder="1" applyAlignment="1">
      <alignment horizontal="center" vertical="center" wrapText="1"/>
    </xf>
    <xf numFmtId="0" fontId="5" fillId="4" borderId="12" xfId="3" applyFont="1" applyFill="1" applyBorder="1" applyAlignment="1">
      <alignment horizontal="center" vertical="center" wrapText="1"/>
    </xf>
    <xf numFmtId="0" fontId="5" fillId="4" borderId="11" xfId="3" applyFont="1" applyFill="1" applyBorder="1" applyAlignment="1">
      <alignment horizontal="center" vertical="center" wrapText="1"/>
    </xf>
    <xf numFmtId="0" fontId="5" fillId="5" borderId="5" xfId="3" applyFont="1" applyFill="1" applyBorder="1" applyAlignment="1">
      <alignment horizontal="center" vertical="center" wrapText="1"/>
    </xf>
    <xf numFmtId="0" fontId="5" fillId="6" borderId="1" xfId="3" applyFont="1" applyFill="1" applyBorder="1" applyAlignment="1">
      <alignment horizontal="center" vertical="center" wrapText="1"/>
    </xf>
    <xf numFmtId="0" fontId="8" fillId="6" borderId="1" xfId="3" applyFont="1" applyFill="1" applyBorder="1" applyAlignment="1">
      <alignment horizontal="center" vertical="center" wrapText="1"/>
    </xf>
    <xf numFmtId="0" fontId="2" fillId="0" borderId="13" xfId="3" applyBorder="1" applyAlignment="1">
      <alignment horizontal="center" vertical="center" wrapText="1"/>
    </xf>
    <xf numFmtId="0" fontId="5" fillId="0" borderId="1" xfId="3" applyFont="1" applyBorder="1" applyAlignment="1">
      <alignment horizontal="left" vertical="center" wrapText="1"/>
    </xf>
    <xf numFmtId="0" fontId="3" fillId="0" borderId="1" xfId="3" applyFont="1" applyBorder="1" applyAlignment="1">
      <alignment horizontal="center" vertical="center" wrapText="1"/>
    </xf>
    <xf numFmtId="0" fontId="21" fillId="0" borderId="0" xfId="0" applyFont="1" applyAlignment="1">
      <alignment horizontal="left" vertical="center" wrapText="1"/>
    </xf>
    <xf numFmtId="0" fontId="19" fillId="0" borderId="0" xfId="0" applyFont="1" applyAlignment="1">
      <alignment horizontal="left" vertical="center" wrapText="1"/>
    </xf>
  </cellXfs>
  <cellStyles count="12">
    <cellStyle name="Comma" xfId="1" builtinId="3"/>
    <cellStyle name="Comma 2" xfId="8" xr:uid="{88242C74-1702-437D-965C-26127C9B9528}"/>
    <cellStyle name="Comma 3" xfId="11" xr:uid="{F8371ABA-8503-4FA6-9A05-A931FAA4CD8B}"/>
    <cellStyle name="Comma_base calzado 6401" xfId="5" xr:uid="{748BB2A7-FC03-47D3-966C-3491FF878C95}"/>
    <cellStyle name="Comma_calzado 6401" xfId="7" xr:uid="{4DEDADB8-287B-4703-ABE6-C6CFC700C46B}"/>
    <cellStyle name="Normal" xfId="0" builtinId="0"/>
    <cellStyle name="Normal 2" xfId="3" xr:uid="{3A58FC56-5FE6-4C71-9278-F83C688218EF}"/>
    <cellStyle name="Normal 3" xfId="4" xr:uid="{18690A2D-FD19-4653-9E66-A35D0814941F}"/>
    <cellStyle name="Normal 3 2" xfId="6" xr:uid="{3B6B2E4B-F489-4EDC-B21D-51415E99D975}"/>
    <cellStyle name="Percent" xfId="2" builtinId="5"/>
    <cellStyle name="Percent 2" xfId="9" xr:uid="{AD1CCA32-90E4-4CD4-9A44-7C050B78BE28}"/>
    <cellStyle name="Percent 3" xfId="10" xr:uid="{D0A93B85-4C54-422E-9098-8EFD11A0E8F3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1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Documentos\DASA%20Work\Clientes\Metaldom\Caso%20Turquia%204%20(2025)\Analisis%20Importaciones%20Anexo%201\Anexo%201%20Turquia%20Varillas%20a%20Junio%20(Hecho%20en%20Septiembre%2012).xlsx" TargetMode="External"/><Relationship Id="rId1" Type="http://schemas.openxmlformats.org/officeDocument/2006/relationships/externalLinkPath" Target="file:///C:\Documentos\DASA%20Work\Clientes\Metaldom\Caso%20Turquia%204%20(2025)\Analisis%20Importaciones%20Anexo%201\Anexo%201%20Turquia%20Varillas%20a%20Junio%20(Hecho%20en%20Septiembre%2012)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Documentos\DASA%20Work\Clientes\Metaldom\Caso%20Turquia%204%20(2025)\Recurrencia%20del%20dano\Analisis%20de%20Dano%20proyecciones%20EBIT.xlsx" TargetMode="External"/><Relationship Id="rId1" Type="http://schemas.openxmlformats.org/officeDocument/2006/relationships/externalLinkPath" Target="file:///C:\Documentos\DASA%20Work\Clientes\Metaldom\Caso%20Turquia%204%20(2025)\Recurrencia%20del%20dano\Analisis%20de%20Dano%20proyecciones%20EBIT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Anexo 1"/>
      <sheetName val="Anexo 1 (A)"/>
      <sheetName val="Anexo 1 (B)"/>
      <sheetName val="Hoja1"/>
    </sheetNames>
    <sheetDataSet>
      <sheetData sheetId="0" refreshError="1"/>
      <sheetData sheetId="1"/>
      <sheetData sheetId="2" refreshError="1"/>
      <sheetData sheetId="3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Anexo 3 Producto Jun"/>
      <sheetName val="Anexo 2"/>
      <sheetName val="Analisis de Dano"/>
    </sheetNames>
    <sheetDataSet>
      <sheetData sheetId="0">
        <row r="21">
          <cell r="C21" t="str">
            <v>Utilidad neta (PInv)</v>
          </cell>
        </row>
      </sheetData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4AD44D-C573-4412-9468-C0A8A97FBEBE}">
  <sheetPr filterMode="1"/>
  <dimension ref="A1:W107"/>
  <sheetViews>
    <sheetView topLeftCell="A2" zoomScale="60" zoomScaleNormal="60" zoomScaleSheetLayoutView="85" workbookViewId="0">
      <selection activeCell="S17" sqref="S17"/>
    </sheetView>
  </sheetViews>
  <sheetFormatPr defaultColWidth="11.453125" defaultRowHeight="12.5" x14ac:dyDescent="0.25"/>
  <cols>
    <col min="1" max="1" width="11.453125" style="6"/>
    <col min="2" max="2" width="11.54296875" style="6" customWidth="1"/>
    <col min="3" max="3" width="32.7265625" style="6" customWidth="1"/>
    <col min="4" max="4" width="18.453125" style="6" hidden="1" customWidth="1"/>
    <col min="5" max="9" width="16.1796875" style="6" customWidth="1"/>
    <col min="10" max="13" width="15" style="6" customWidth="1"/>
    <col min="14" max="16" width="16" style="6" customWidth="1"/>
    <col min="17" max="17" width="17.453125" style="6" customWidth="1"/>
    <col min="18" max="23" width="8.453125" style="6" customWidth="1"/>
    <col min="24" max="26" width="11.453125" style="6"/>
    <col min="27" max="33" width="13.453125" style="6" customWidth="1"/>
    <col min="34" max="255" width="11.453125" style="6"/>
    <col min="256" max="256" width="6.453125" style="6" customWidth="1"/>
    <col min="257" max="257" width="59.453125" style="6" customWidth="1"/>
    <col min="258" max="258" width="18.453125" style="6" customWidth="1"/>
    <col min="259" max="260" width="17.453125" style="6" customWidth="1"/>
    <col min="261" max="261" width="28.453125" style="6" customWidth="1"/>
    <col min="262" max="273" width="17.453125" style="6" customWidth="1"/>
    <col min="274" max="279" width="8.453125" style="6" customWidth="1"/>
    <col min="280" max="282" width="11.453125" style="6"/>
    <col min="283" max="289" width="13.453125" style="6" customWidth="1"/>
    <col min="290" max="511" width="11.453125" style="6"/>
    <col min="512" max="512" width="6.453125" style="6" customWidth="1"/>
    <col min="513" max="513" width="59.453125" style="6" customWidth="1"/>
    <col min="514" max="514" width="18.453125" style="6" customWidth="1"/>
    <col min="515" max="516" width="17.453125" style="6" customWidth="1"/>
    <col min="517" max="517" width="28.453125" style="6" customWidth="1"/>
    <col min="518" max="529" width="17.453125" style="6" customWidth="1"/>
    <col min="530" max="535" width="8.453125" style="6" customWidth="1"/>
    <col min="536" max="538" width="11.453125" style="6"/>
    <col min="539" max="545" width="13.453125" style="6" customWidth="1"/>
    <col min="546" max="767" width="11.453125" style="6"/>
    <col min="768" max="768" width="6.453125" style="6" customWidth="1"/>
    <col min="769" max="769" width="59.453125" style="6" customWidth="1"/>
    <col min="770" max="770" width="18.453125" style="6" customWidth="1"/>
    <col min="771" max="772" width="17.453125" style="6" customWidth="1"/>
    <col min="773" max="773" width="28.453125" style="6" customWidth="1"/>
    <col min="774" max="785" width="17.453125" style="6" customWidth="1"/>
    <col min="786" max="791" width="8.453125" style="6" customWidth="1"/>
    <col min="792" max="794" width="11.453125" style="6"/>
    <col min="795" max="801" width="13.453125" style="6" customWidth="1"/>
    <col min="802" max="1023" width="11.453125" style="6"/>
    <col min="1024" max="1024" width="6.453125" style="6" customWidth="1"/>
    <col min="1025" max="1025" width="59.453125" style="6" customWidth="1"/>
    <col min="1026" max="1026" width="18.453125" style="6" customWidth="1"/>
    <col min="1027" max="1028" width="17.453125" style="6" customWidth="1"/>
    <col min="1029" max="1029" width="28.453125" style="6" customWidth="1"/>
    <col min="1030" max="1041" width="17.453125" style="6" customWidth="1"/>
    <col min="1042" max="1047" width="8.453125" style="6" customWidth="1"/>
    <col min="1048" max="1050" width="11.453125" style="6"/>
    <col min="1051" max="1057" width="13.453125" style="6" customWidth="1"/>
    <col min="1058" max="1279" width="11.453125" style="6"/>
    <col min="1280" max="1280" width="6.453125" style="6" customWidth="1"/>
    <col min="1281" max="1281" width="59.453125" style="6" customWidth="1"/>
    <col min="1282" max="1282" width="18.453125" style="6" customWidth="1"/>
    <col min="1283" max="1284" width="17.453125" style="6" customWidth="1"/>
    <col min="1285" max="1285" width="28.453125" style="6" customWidth="1"/>
    <col min="1286" max="1297" width="17.453125" style="6" customWidth="1"/>
    <col min="1298" max="1303" width="8.453125" style="6" customWidth="1"/>
    <col min="1304" max="1306" width="11.453125" style="6"/>
    <col min="1307" max="1313" width="13.453125" style="6" customWidth="1"/>
    <col min="1314" max="1535" width="11.453125" style="6"/>
    <col min="1536" max="1536" width="6.453125" style="6" customWidth="1"/>
    <col min="1537" max="1537" width="59.453125" style="6" customWidth="1"/>
    <col min="1538" max="1538" width="18.453125" style="6" customWidth="1"/>
    <col min="1539" max="1540" width="17.453125" style="6" customWidth="1"/>
    <col min="1541" max="1541" width="28.453125" style="6" customWidth="1"/>
    <col min="1542" max="1553" width="17.453125" style="6" customWidth="1"/>
    <col min="1554" max="1559" width="8.453125" style="6" customWidth="1"/>
    <col min="1560" max="1562" width="11.453125" style="6"/>
    <col min="1563" max="1569" width="13.453125" style="6" customWidth="1"/>
    <col min="1570" max="1791" width="11.453125" style="6"/>
    <col min="1792" max="1792" width="6.453125" style="6" customWidth="1"/>
    <col min="1793" max="1793" width="59.453125" style="6" customWidth="1"/>
    <col min="1794" max="1794" width="18.453125" style="6" customWidth="1"/>
    <col min="1795" max="1796" width="17.453125" style="6" customWidth="1"/>
    <col min="1797" max="1797" width="28.453125" style="6" customWidth="1"/>
    <col min="1798" max="1809" width="17.453125" style="6" customWidth="1"/>
    <col min="1810" max="1815" width="8.453125" style="6" customWidth="1"/>
    <col min="1816" max="1818" width="11.453125" style="6"/>
    <col min="1819" max="1825" width="13.453125" style="6" customWidth="1"/>
    <col min="1826" max="2047" width="11.453125" style="6"/>
    <col min="2048" max="2048" width="6.453125" style="6" customWidth="1"/>
    <col min="2049" max="2049" width="59.453125" style="6" customWidth="1"/>
    <col min="2050" max="2050" width="18.453125" style="6" customWidth="1"/>
    <col min="2051" max="2052" width="17.453125" style="6" customWidth="1"/>
    <col min="2053" max="2053" width="28.453125" style="6" customWidth="1"/>
    <col min="2054" max="2065" width="17.453125" style="6" customWidth="1"/>
    <col min="2066" max="2071" width="8.453125" style="6" customWidth="1"/>
    <col min="2072" max="2074" width="11.453125" style="6"/>
    <col min="2075" max="2081" width="13.453125" style="6" customWidth="1"/>
    <col min="2082" max="2303" width="11.453125" style="6"/>
    <col min="2304" max="2304" width="6.453125" style="6" customWidth="1"/>
    <col min="2305" max="2305" width="59.453125" style="6" customWidth="1"/>
    <col min="2306" max="2306" width="18.453125" style="6" customWidth="1"/>
    <col min="2307" max="2308" width="17.453125" style="6" customWidth="1"/>
    <col min="2309" max="2309" width="28.453125" style="6" customWidth="1"/>
    <col min="2310" max="2321" width="17.453125" style="6" customWidth="1"/>
    <col min="2322" max="2327" width="8.453125" style="6" customWidth="1"/>
    <col min="2328" max="2330" width="11.453125" style="6"/>
    <col min="2331" max="2337" width="13.453125" style="6" customWidth="1"/>
    <col min="2338" max="2559" width="11.453125" style="6"/>
    <col min="2560" max="2560" width="6.453125" style="6" customWidth="1"/>
    <col min="2561" max="2561" width="59.453125" style="6" customWidth="1"/>
    <col min="2562" max="2562" width="18.453125" style="6" customWidth="1"/>
    <col min="2563" max="2564" width="17.453125" style="6" customWidth="1"/>
    <col min="2565" max="2565" width="28.453125" style="6" customWidth="1"/>
    <col min="2566" max="2577" width="17.453125" style="6" customWidth="1"/>
    <col min="2578" max="2583" width="8.453125" style="6" customWidth="1"/>
    <col min="2584" max="2586" width="11.453125" style="6"/>
    <col min="2587" max="2593" width="13.453125" style="6" customWidth="1"/>
    <col min="2594" max="2815" width="11.453125" style="6"/>
    <col min="2816" max="2816" width="6.453125" style="6" customWidth="1"/>
    <col min="2817" max="2817" width="59.453125" style="6" customWidth="1"/>
    <col min="2818" max="2818" width="18.453125" style="6" customWidth="1"/>
    <col min="2819" max="2820" width="17.453125" style="6" customWidth="1"/>
    <col min="2821" max="2821" width="28.453125" style="6" customWidth="1"/>
    <col min="2822" max="2833" width="17.453125" style="6" customWidth="1"/>
    <col min="2834" max="2839" width="8.453125" style="6" customWidth="1"/>
    <col min="2840" max="2842" width="11.453125" style="6"/>
    <col min="2843" max="2849" width="13.453125" style="6" customWidth="1"/>
    <col min="2850" max="3071" width="11.453125" style="6"/>
    <col min="3072" max="3072" width="6.453125" style="6" customWidth="1"/>
    <col min="3073" max="3073" width="59.453125" style="6" customWidth="1"/>
    <col min="3074" max="3074" width="18.453125" style="6" customWidth="1"/>
    <col min="3075" max="3076" width="17.453125" style="6" customWidth="1"/>
    <col min="3077" max="3077" width="28.453125" style="6" customWidth="1"/>
    <col min="3078" max="3089" width="17.453125" style="6" customWidth="1"/>
    <col min="3090" max="3095" width="8.453125" style="6" customWidth="1"/>
    <col min="3096" max="3098" width="11.453125" style="6"/>
    <col min="3099" max="3105" width="13.453125" style="6" customWidth="1"/>
    <col min="3106" max="3327" width="11.453125" style="6"/>
    <col min="3328" max="3328" width="6.453125" style="6" customWidth="1"/>
    <col min="3329" max="3329" width="59.453125" style="6" customWidth="1"/>
    <col min="3330" max="3330" width="18.453125" style="6" customWidth="1"/>
    <col min="3331" max="3332" width="17.453125" style="6" customWidth="1"/>
    <col min="3333" max="3333" width="28.453125" style="6" customWidth="1"/>
    <col min="3334" max="3345" width="17.453125" style="6" customWidth="1"/>
    <col min="3346" max="3351" width="8.453125" style="6" customWidth="1"/>
    <col min="3352" max="3354" width="11.453125" style="6"/>
    <col min="3355" max="3361" width="13.453125" style="6" customWidth="1"/>
    <col min="3362" max="3583" width="11.453125" style="6"/>
    <col min="3584" max="3584" width="6.453125" style="6" customWidth="1"/>
    <col min="3585" max="3585" width="59.453125" style="6" customWidth="1"/>
    <col min="3586" max="3586" width="18.453125" style="6" customWidth="1"/>
    <col min="3587" max="3588" width="17.453125" style="6" customWidth="1"/>
    <col min="3589" max="3589" width="28.453125" style="6" customWidth="1"/>
    <col min="3590" max="3601" width="17.453125" style="6" customWidth="1"/>
    <col min="3602" max="3607" width="8.453125" style="6" customWidth="1"/>
    <col min="3608" max="3610" width="11.453125" style="6"/>
    <col min="3611" max="3617" width="13.453125" style="6" customWidth="1"/>
    <col min="3618" max="3839" width="11.453125" style="6"/>
    <col min="3840" max="3840" width="6.453125" style="6" customWidth="1"/>
    <col min="3841" max="3841" width="59.453125" style="6" customWidth="1"/>
    <col min="3842" max="3842" width="18.453125" style="6" customWidth="1"/>
    <col min="3843" max="3844" width="17.453125" style="6" customWidth="1"/>
    <col min="3845" max="3845" width="28.453125" style="6" customWidth="1"/>
    <col min="3846" max="3857" width="17.453125" style="6" customWidth="1"/>
    <col min="3858" max="3863" width="8.453125" style="6" customWidth="1"/>
    <col min="3864" max="3866" width="11.453125" style="6"/>
    <col min="3867" max="3873" width="13.453125" style="6" customWidth="1"/>
    <col min="3874" max="4095" width="11.453125" style="6"/>
    <col min="4096" max="4096" width="6.453125" style="6" customWidth="1"/>
    <col min="4097" max="4097" width="59.453125" style="6" customWidth="1"/>
    <col min="4098" max="4098" width="18.453125" style="6" customWidth="1"/>
    <col min="4099" max="4100" width="17.453125" style="6" customWidth="1"/>
    <col min="4101" max="4101" width="28.453125" style="6" customWidth="1"/>
    <col min="4102" max="4113" width="17.453125" style="6" customWidth="1"/>
    <col min="4114" max="4119" width="8.453125" style="6" customWidth="1"/>
    <col min="4120" max="4122" width="11.453125" style="6"/>
    <col min="4123" max="4129" width="13.453125" style="6" customWidth="1"/>
    <col min="4130" max="4351" width="11.453125" style="6"/>
    <col min="4352" max="4352" width="6.453125" style="6" customWidth="1"/>
    <col min="4353" max="4353" width="59.453125" style="6" customWidth="1"/>
    <col min="4354" max="4354" width="18.453125" style="6" customWidth="1"/>
    <col min="4355" max="4356" width="17.453125" style="6" customWidth="1"/>
    <col min="4357" max="4357" width="28.453125" style="6" customWidth="1"/>
    <col min="4358" max="4369" width="17.453125" style="6" customWidth="1"/>
    <col min="4370" max="4375" width="8.453125" style="6" customWidth="1"/>
    <col min="4376" max="4378" width="11.453125" style="6"/>
    <col min="4379" max="4385" width="13.453125" style="6" customWidth="1"/>
    <col min="4386" max="4607" width="11.453125" style="6"/>
    <col min="4608" max="4608" width="6.453125" style="6" customWidth="1"/>
    <col min="4609" max="4609" width="59.453125" style="6" customWidth="1"/>
    <col min="4610" max="4610" width="18.453125" style="6" customWidth="1"/>
    <col min="4611" max="4612" width="17.453125" style="6" customWidth="1"/>
    <col min="4613" max="4613" width="28.453125" style="6" customWidth="1"/>
    <col min="4614" max="4625" width="17.453125" style="6" customWidth="1"/>
    <col min="4626" max="4631" width="8.453125" style="6" customWidth="1"/>
    <col min="4632" max="4634" width="11.453125" style="6"/>
    <col min="4635" max="4641" width="13.453125" style="6" customWidth="1"/>
    <col min="4642" max="4863" width="11.453125" style="6"/>
    <col min="4864" max="4864" width="6.453125" style="6" customWidth="1"/>
    <col min="4865" max="4865" width="59.453125" style="6" customWidth="1"/>
    <col min="4866" max="4866" width="18.453125" style="6" customWidth="1"/>
    <col min="4867" max="4868" width="17.453125" style="6" customWidth="1"/>
    <col min="4869" max="4869" width="28.453125" style="6" customWidth="1"/>
    <col min="4870" max="4881" width="17.453125" style="6" customWidth="1"/>
    <col min="4882" max="4887" width="8.453125" style="6" customWidth="1"/>
    <col min="4888" max="4890" width="11.453125" style="6"/>
    <col min="4891" max="4897" width="13.453125" style="6" customWidth="1"/>
    <col min="4898" max="5119" width="11.453125" style="6"/>
    <col min="5120" max="5120" width="6.453125" style="6" customWidth="1"/>
    <col min="5121" max="5121" width="59.453125" style="6" customWidth="1"/>
    <col min="5122" max="5122" width="18.453125" style="6" customWidth="1"/>
    <col min="5123" max="5124" width="17.453125" style="6" customWidth="1"/>
    <col min="5125" max="5125" width="28.453125" style="6" customWidth="1"/>
    <col min="5126" max="5137" width="17.453125" style="6" customWidth="1"/>
    <col min="5138" max="5143" width="8.453125" style="6" customWidth="1"/>
    <col min="5144" max="5146" width="11.453125" style="6"/>
    <col min="5147" max="5153" width="13.453125" style="6" customWidth="1"/>
    <col min="5154" max="5375" width="11.453125" style="6"/>
    <col min="5376" max="5376" width="6.453125" style="6" customWidth="1"/>
    <col min="5377" max="5377" width="59.453125" style="6" customWidth="1"/>
    <col min="5378" max="5378" width="18.453125" style="6" customWidth="1"/>
    <col min="5379" max="5380" width="17.453125" style="6" customWidth="1"/>
    <col min="5381" max="5381" width="28.453125" style="6" customWidth="1"/>
    <col min="5382" max="5393" width="17.453125" style="6" customWidth="1"/>
    <col min="5394" max="5399" width="8.453125" style="6" customWidth="1"/>
    <col min="5400" max="5402" width="11.453125" style="6"/>
    <col min="5403" max="5409" width="13.453125" style="6" customWidth="1"/>
    <col min="5410" max="5631" width="11.453125" style="6"/>
    <col min="5632" max="5632" width="6.453125" style="6" customWidth="1"/>
    <col min="5633" max="5633" width="59.453125" style="6" customWidth="1"/>
    <col min="5634" max="5634" width="18.453125" style="6" customWidth="1"/>
    <col min="5635" max="5636" width="17.453125" style="6" customWidth="1"/>
    <col min="5637" max="5637" width="28.453125" style="6" customWidth="1"/>
    <col min="5638" max="5649" width="17.453125" style="6" customWidth="1"/>
    <col min="5650" max="5655" width="8.453125" style="6" customWidth="1"/>
    <col min="5656" max="5658" width="11.453125" style="6"/>
    <col min="5659" max="5665" width="13.453125" style="6" customWidth="1"/>
    <col min="5666" max="5887" width="11.453125" style="6"/>
    <col min="5888" max="5888" width="6.453125" style="6" customWidth="1"/>
    <col min="5889" max="5889" width="59.453125" style="6" customWidth="1"/>
    <col min="5890" max="5890" width="18.453125" style="6" customWidth="1"/>
    <col min="5891" max="5892" width="17.453125" style="6" customWidth="1"/>
    <col min="5893" max="5893" width="28.453125" style="6" customWidth="1"/>
    <col min="5894" max="5905" width="17.453125" style="6" customWidth="1"/>
    <col min="5906" max="5911" width="8.453125" style="6" customWidth="1"/>
    <col min="5912" max="5914" width="11.453125" style="6"/>
    <col min="5915" max="5921" width="13.453125" style="6" customWidth="1"/>
    <col min="5922" max="6143" width="11.453125" style="6"/>
    <col min="6144" max="6144" width="6.453125" style="6" customWidth="1"/>
    <col min="6145" max="6145" width="59.453125" style="6" customWidth="1"/>
    <col min="6146" max="6146" width="18.453125" style="6" customWidth="1"/>
    <col min="6147" max="6148" width="17.453125" style="6" customWidth="1"/>
    <col min="6149" max="6149" width="28.453125" style="6" customWidth="1"/>
    <col min="6150" max="6161" width="17.453125" style="6" customWidth="1"/>
    <col min="6162" max="6167" width="8.453125" style="6" customWidth="1"/>
    <col min="6168" max="6170" width="11.453125" style="6"/>
    <col min="6171" max="6177" width="13.453125" style="6" customWidth="1"/>
    <col min="6178" max="6399" width="11.453125" style="6"/>
    <col min="6400" max="6400" width="6.453125" style="6" customWidth="1"/>
    <col min="6401" max="6401" width="59.453125" style="6" customWidth="1"/>
    <col min="6402" max="6402" width="18.453125" style="6" customWidth="1"/>
    <col min="6403" max="6404" width="17.453125" style="6" customWidth="1"/>
    <col min="6405" max="6405" width="28.453125" style="6" customWidth="1"/>
    <col min="6406" max="6417" width="17.453125" style="6" customWidth="1"/>
    <col min="6418" max="6423" width="8.453125" style="6" customWidth="1"/>
    <col min="6424" max="6426" width="11.453125" style="6"/>
    <col min="6427" max="6433" width="13.453125" style="6" customWidth="1"/>
    <col min="6434" max="6655" width="11.453125" style="6"/>
    <col min="6656" max="6656" width="6.453125" style="6" customWidth="1"/>
    <col min="6657" max="6657" width="59.453125" style="6" customWidth="1"/>
    <col min="6658" max="6658" width="18.453125" style="6" customWidth="1"/>
    <col min="6659" max="6660" width="17.453125" style="6" customWidth="1"/>
    <col min="6661" max="6661" width="28.453125" style="6" customWidth="1"/>
    <col min="6662" max="6673" width="17.453125" style="6" customWidth="1"/>
    <col min="6674" max="6679" width="8.453125" style="6" customWidth="1"/>
    <col min="6680" max="6682" width="11.453125" style="6"/>
    <col min="6683" max="6689" width="13.453125" style="6" customWidth="1"/>
    <col min="6690" max="6911" width="11.453125" style="6"/>
    <col min="6912" max="6912" width="6.453125" style="6" customWidth="1"/>
    <col min="6913" max="6913" width="59.453125" style="6" customWidth="1"/>
    <col min="6914" max="6914" width="18.453125" style="6" customWidth="1"/>
    <col min="6915" max="6916" width="17.453125" style="6" customWidth="1"/>
    <col min="6917" max="6917" width="28.453125" style="6" customWidth="1"/>
    <col min="6918" max="6929" width="17.453125" style="6" customWidth="1"/>
    <col min="6930" max="6935" width="8.453125" style="6" customWidth="1"/>
    <col min="6936" max="6938" width="11.453125" style="6"/>
    <col min="6939" max="6945" width="13.453125" style="6" customWidth="1"/>
    <col min="6946" max="7167" width="11.453125" style="6"/>
    <col min="7168" max="7168" width="6.453125" style="6" customWidth="1"/>
    <col min="7169" max="7169" width="59.453125" style="6" customWidth="1"/>
    <col min="7170" max="7170" width="18.453125" style="6" customWidth="1"/>
    <col min="7171" max="7172" width="17.453125" style="6" customWidth="1"/>
    <col min="7173" max="7173" width="28.453125" style="6" customWidth="1"/>
    <col min="7174" max="7185" width="17.453125" style="6" customWidth="1"/>
    <col min="7186" max="7191" width="8.453125" style="6" customWidth="1"/>
    <col min="7192" max="7194" width="11.453125" style="6"/>
    <col min="7195" max="7201" width="13.453125" style="6" customWidth="1"/>
    <col min="7202" max="7423" width="11.453125" style="6"/>
    <col min="7424" max="7424" width="6.453125" style="6" customWidth="1"/>
    <col min="7425" max="7425" width="59.453125" style="6" customWidth="1"/>
    <col min="7426" max="7426" width="18.453125" style="6" customWidth="1"/>
    <col min="7427" max="7428" width="17.453125" style="6" customWidth="1"/>
    <col min="7429" max="7429" width="28.453125" style="6" customWidth="1"/>
    <col min="7430" max="7441" width="17.453125" style="6" customWidth="1"/>
    <col min="7442" max="7447" width="8.453125" style="6" customWidth="1"/>
    <col min="7448" max="7450" width="11.453125" style="6"/>
    <col min="7451" max="7457" width="13.453125" style="6" customWidth="1"/>
    <col min="7458" max="7679" width="11.453125" style="6"/>
    <col min="7680" max="7680" width="6.453125" style="6" customWidth="1"/>
    <col min="7681" max="7681" width="59.453125" style="6" customWidth="1"/>
    <col min="7682" max="7682" width="18.453125" style="6" customWidth="1"/>
    <col min="7683" max="7684" width="17.453125" style="6" customWidth="1"/>
    <col min="7685" max="7685" width="28.453125" style="6" customWidth="1"/>
    <col min="7686" max="7697" width="17.453125" style="6" customWidth="1"/>
    <col min="7698" max="7703" width="8.453125" style="6" customWidth="1"/>
    <col min="7704" max="7706" width="11.453125" style="6"/>
    <col min="7707" max="7713" width="13.453125" style="6" customWidth="1"/>
    <col min="7714" max="7935" width="11.453125" style="6"/>
    <col min="7936" max="7936" width="6.453125" style="6" customWidth="1"/>
    <col min="7937" max="7937" width="59.453125" style="6" customWidth="1"/>
    <col min="7938" max="7938" width="18.453125" style="6" customWidth="1"/>
    <col min="7939" max="7940" width="17.453125" style="6" customWidth="1"/>
    <col min="7941" max="7941" width="28.453125" style="6" customWidth="1"/>
    <col min="7942" max="7953" width="17.453125" style="6" customWidth="1"/>
    <col min="7954" max="7959" width="8.453125" style="6" customWidth="1"/>
    <col min="7960" max="7962" width="11.453125" style="6"/>
    <col min="7963" max="7969" width="13.453125" style="6" customWidth="1"/>
    <col min="7970" max="8191" width="11.453125" style="6"/>
    <col min="8192" max="8192" width="6.453125" style="6" customWidth="1"/>
    <col min="8193" max="8193" width="59.453125" style="6" customWidth="1"/>
    <col min="8194" max="8194" width="18.453125" style="6" customWidth="1"/>
    <col min="8195" max="8196" width="17.453125" style="6" customWidth="1"/>
    <col min="8197" max="8197" width="28.453125" style="6" customWidth="1"/>
    <col min="8198" max="8209" width="17.453125" style="6" customWidth="1"/>
    <col min="8210" max="8215" width="8.453125" style="6" customWidth="1"/>
    <col min="8216" max="8218" width="11.453125" style="6"/>
    <col min="8219" max="8225" width="13.453125" style="6" customWidth="1"/>
    <col min="8226" max="8447" width="11.453125" style="6"/>
    <col min="8448" max="8448" width="6.453125" style="6" customWidth="1"/>
    <col min="8449" max="8449" width="59.453125" style="6" customWidth="1"/>
    <col min="8450" max="8450" width="18.453125" style="6" customWidth="1"/>
    <col min="8451" max="8452" width="17.453125" style="6" customWidth="1"/>
    <col min="8453" max="8453" width="28.453125" style="6" customWidth="1"/>
    <col min="8454" max="8465" width="17.453125" style="6" customWidth="1"/>
    <col min="8466" max="8471" width="8.453125" style="6" customWidth="1"/>
    <col min="8472" max="8474" width="11.453125" style="6"/>
    <col min="8475" max="8481" width="13.453125" style="6" customWidth="1"/>
    <col min="8482" max="8703" width="11.453125" style="6"/>
    <col min="8704" max="8704" width="6.453125" style="6" customWidth="1"/>
    <col min="8705" max="8705" width="59.453125" style="6" customWidth="1"/>
    <col min="8706" max="8706" width="18.453125" style="6" customWidth="1"/>
    <col min="8707" max="8708" width="17.453125" style="6" customWidth="1"/>
    <col min="8709" max="8709" width="28.453125" style="6" customWidth="1"/>
    <col min="8710" max="8721" width="17.453125" style="6" customWidth="1"/>
    <col min="8722" max="8727" width="8.453125" style="6" customWidth="1"/>
    <col min="8728" max="8730" width="11.453125" style="6"/>
    <col min="8731" max="8737" width="13.453125" style="6" customWidth="1"/>
    <col min="8738" max="8959" width="11.453125" style="6"/>
    <col min="8960" max="8960" width="6.453125" style="6" customWidth="1"/>
    <col min="8961" max="8961" width="59.453125" style="6" customWidth="1"/>
    <col min="8962" max="8962" width="18.453125" style="6" customWidth="1"/>
    <col min="8963" max="8964" width="17.453125" style="6" customWidth="1"/>
    <col min="8965" max="8965" width="28.453125" style="6" customWidth="1"/>
    <col min="8966" max="8977" width="17.453125" style="6" customWidth="1"/>
    <col min="8978" max="8983" width="8.453125" style="6" customWidth="1"/>
    <col min="8984" max="8986" width="11.453125" style="6"/>
    <col min="8987" max="8993" width="13.453125" style="6" customWidth="1"/>
    <col min="8994" max="9215" width="11.453125" style="6"/>
    <col min="9216" max="9216" width="6.453125" style="6" customWidth="1"/>
    <col min="9217" max="9217" width="59.453125" style="6" customWidth="1"/>
    <col min="9218" max="9218" width="18.453125" style="6" customWidth="1"/>
    <col min="9219" max="9220" width="17.453125" style="6" customWidth="1"/>
    <col min="9221" max="9221" width="28.453125" style="6" customWidth="1"/>
    <col min="9222" max="9233" width="17.453125" style="6" customWidth="1"/>
    <col min="9234" max="9239" width="8.453125" style="6" customWidth="1"/>
    <col min="9240" max="9242" width="11.453125" style="6"/>
    <col min="9243" max="9249" width="13.453125" style="6" customWidth="1"/>
    <col min="9250" max="9471" width="11.453125" style="6"/>
    <col min="9472" max="9472" width="6.453125" style="6" customWidth="1"/>
    <col min="9473" max="9473" width="59.453125" style="6" customWidth="1"/>
    <col min="9474" max="9474" width="18.453125" style="6" customWidth="1"/>
    <col min="9475" max="9476" width="17.453125" style="6" customWidth="1"/>
    <col min="9477" max="9477" width="28.453125" style="6" customWidth="1"/>
    <col min="9478" max="9489" width="17.453125" style="6" customWidth="1"/>
    <col min="9490" max="9495" width="8.453125" style="6" customWidth="1"/>
    <col min="9496" max="9498" width="11.453125" style="6"/>
    <col min="9499" max="9505" width="13.453125" style="6" customWidth="1"/>
    <col min="9506" max="9727" width="11.453125" style="6"/>
    <col min="9728" max="9728" width="6.453125" style="6" customWidth="1"/>
    <col min="9729" max="9729" width="59.453125" style="6" customWidth="1"/>
    <col min="9730" max="9730" width="18.453125" style="6" customWidth="1"/>
    <col min="9731" max="9732" width="17.453125" style="6" customWidth="1"/>
    <col min="9733" max="9733" width="28.453125" style="6" customWidth="1"/>
    <col min="9734" max="9745" width="17.453125" style="6" customWidth="1"/>
    <col min="9746" max="9751" width="8.453125" style="6" customWidth="1"/>
    <col min="9752" max="9754" width="11.453125" style="6"/>
    <col min="9755" max="9761" width="13.453125" style="6" customWidth="1"/>
    <col min="9762" max="9983" width="11.453125" style="6"/>
    <col min="9984" max="9984" width="6.453125" style="6" customWidth="1"/>
    <col min="9985" max="9985" width="59.453125" style="6" customWidth="1"/>
    <col min="9986" max="9986" width="18.453125" style="6" customWidth="1"/>
    <col min="9987" max="9988" width="17.453125" style="6" customWidth="1"/>
    <col min="9989" max="9989" width="28.453125" style="6" customWidth="1"/>
    <col min="9990" max="10001" width="17.453125" style="6" customWidth="1"/>
    <col min="10002" max="10007" width="8.453125" style="6" customWidth="1"/>
    <col min="10008" max="10010" width="11.453125" style="6"/>
    <col min="10011" max="10017" width="13.453125" style="6" customWidth="1"/>
    <col min="10018" max="10239" width="11.453125" style="6"/>
    <col min="10240" max="10240" width="6.453125" style="6" customWidth="1"/>
    <col min="10241" max="10241" width="59.453125" style="6" customWidth="1"/>
    <col min="10242" max="10242" width="18.453125" style="6" customWidth="1"/>
    <col min="10243" max="10244" width="17.453125" style="6" customWidth="1"/>
    <col min="10245" max="10245" width="28.453125" style="6" customWidth="1"/>
    <col min="10246" max="10257" width="17.453125" style="6" customWidth="1"/>
    <col min="10258" max="10263" width="8.453125" style="6" customWidth="1"/>
    <col min="10264" max="10266" width="11.453125" style="6"/>
    <col min="10267" max="10273" width="13.453125" style="6" customWidth="1"/>
    <col min="10274" max="10495" width="11.453125" style="6"/>
    <col min="10496" max="10496" width="6.453125" style="6" customWidth="1"/>
    <col min="10497" max="10497" width="59.453125" style="6" customWidth="1"/>
    <col min="10498" max="10498" width="18.453125" style="6" customWidth="1"/>
    <col min="10499" max="10500" width="17.453125" style="6" customWidth="1"/>
    <col min="10501" max="10501" width="28.453125" style="6" customWidth="1"/>
    <col min="10502" max="10513" width="17.453125" style="6" customWidth="1"/>
    <col min="10514" max="10519" width="8.453125" style="6" customWidth="1"/>
    <col min="10520" max="10522" width="11.453125" style="6"/>
    <col min="10523" max="10529" width="13.453125" style="6" customWidth="1"/>
    <col min="10530" max="10751" width="11.453125" style="6"/>
    <col min="10752" max="10752" width="6.453125" style="6" customWidth="1"/>
    <col min="10753" max="10753" width="59.453125" style="6" customWidth="1"/>
    <col min="10754" max="10754" width="18.453125" style="6" customWidth="1"/>
    <col min="10755" max="10756" width="17.453125" style="6" customWidth="1"/>
    <col min="10757" max="10757" width="28.453125" style="6" customWidth="1"/>
    <col min="10758" max="10769" width="17.453125" style="6" customWidth="1"/>
    <col min="10770" max="10775" width="8.453125" style="6" customWidth="1"/>
    <col min="10776" max="10778" width="11.453125" style="6"/>
    <col min="10779" max="10785" width="13.453125" style="6" customWidth="1"/>
    <col min="10786" max="11007" width="11.453125" style="6"/>
    <col min="11008" max="11008" width="6.453125" style="6" customWidth="1"/>
    <col min="11009" max="11009" width="59.453125" style="6" customWidth="1"/>
    <col min="11010" max="11010" width="18.453125" style="6" customWidth="1"/>
    <col min="11011" max="11012" width="17.453125" style="6" customWidth="1"/>
    <col min="11013" max="11013" width="28.453125" style="6" customWidth="1"/>
    <col min="11014" max="11025" width="17.453125" style="6" customWidth="1"/>
    <col min="11026" max="11031" width="8.453125" style="6" customWidth="1"/>
    <col min="11032" max="11034" width="11.453125" style="6"/>
    <col min="11035" max="11041" width="13.453125" style="6" customWidth="1"/>
    <col min="11042" max="11263" width="11.453125" style="6"/>
    <col min="11264" max="11264" width="6.453125" style="6" customWidth="1"/>
    <col min="11265" max="11265" width="59.453125" style="6" customWidth="1"/>
    <col min="11266" max="11266" width="18.453125" style="6" customWidth="1"/>
    <col min="11267" max="11268" width="17.453125" style="6" customWidth="1"/>
    <col min="11269" max="11269" width="28.453125" style="6" customWidth="1"/>
    <col min="11270" max="11281" width="17.453125" style="6" customWidth="1"/>
    <col min="11282" max="11287" width="8.453125" style="6" customWidth="1"/>
    <col min="11288" max="11290" width="11.453125" style="6"/>
    <col min="11291" max="11297" width="13.453125" style="6" customWidth="1"/>
    <col min="11298" max="11519" width="11.453125" style="6"/>
    <col min="11520" max="11520" width="6.453125" style="6" customWidth="1"/>
    <col min="11521" max="11521" width="59.453125" style="6" customWidth="1"/>
    <col min="11522" max="11522" width="18.453125" style="6" customWidth="1"/>
    <col min="11523" max="11524" width="17.453125" style="6" customWidth="1"/>
    <col min="11525" max="11525" width="28.453125" style="6" customWidth="1"/>
    <col min="11526" max="11537" width="17.453125" style="6" customWidth="1"/>
    <col min="11538" max="11543" width="8.453125" style="6" customWidth="1"/>
    <col min="11544" max="11546" width="11.453125" style="6"/>
    <col min="11547" max="11553" width="13.453125" style="6" customWidth="1"/>
    <col min="11554" max="11775" width="11.453125" style="6"/>
    <col min="11776" max="11776" width="6.453125" style="6" customWidth="1"/>
    <col min="11777" max="11777" width="59.453125" style="6" customWidth="1"/>
    <col min="11778" max="11778" width="18.453125" style="6" customWidth="1"/>
    <col min="11779" max="11780" width="17.453125" style="6" customWidth="1"/>
    <col min="11781" max="11781" width="28.453125" style="6" customWidth="1"/>
    <col min="11782" max="11793" width="17.453125" style="6" customWidth="1"/>
    <col min="11794" max="11799" width="8.453125" style="6" customWidth="1"/>
    <col min="11800" max="11802" width="11.453125" style="6"/>
    <col min="11803" max="11809" width="13.453125" style="6" customWidth="1"/>
    <col min="11810" max="12031" width="11.453125" style="6"/>
    <col min="12032" max="12032" width="6.453125" style="6" customWidth="1"/>
    <col min="12033" max="12033" width="59.453125" style="6" customWidth="1"/>
    <col min="12034" max="12034" width="18.453125" style="6" customWidth="1"/>
    <col min="12035" max="12036" width="17.453125" style="6" customWidth="1"/>
    <col min="12037" max="12037" width="28.453125" style="6" customWidth="1"/>
    <col min="12038" max="12049" width="17.453125" style="6" customWidth="1"/>
    <col min="12050" max="12055" width="8.453125" style="6" customWidth="1"/>
    <col min="12056" max="12058" width="11.453125" style="6"/>
    <col min="12059" max="12065" width="13.453125" style="6" customWidth="1"/>
    <col min="12066" max="12287" width="11.453125" style="6"/>
    <col min="12288" max="12288" width="6.453125" style="6" customWidth="1"/>
    <col min="12289" max="12289" width="59.453125" style="6" customWidth="1"/>
    <col min="12290" max="12290" width="18.453125" style="6" customWidth="1"/>
    <col min="12291" max="12292" width="17.453125" style="6" customWidth="1"/>
    <col min="12293" max="12293" width="28.453125" style="6" customWidth="1"/>
    <col min="12294" max="12305" width="17.453125" style="6" customWidth="1"/>
    <col min="12306" max="12311" width="8.453125" style="6" customWidth="1"/>
    <col min="12312" max="12314" width="11.453125" style="6"/>
    <col min="12315" max="12321" width="13.453125" style="6" customWidth="1"/>
    <col min="12322" max="12543" width="11.453125" style="6"/>
    <col min="12544" max="12544" width="6.453125" style="6" customWidth="1"/>
    <col min="12545" max="12545" width="59.453125" style="6" customWidth="1"/>
    <col min="12546" max="12546" width="18.453125" style="6" customWidth="1"/>
    <col min="12547" max="12548" width="17.453125" style="6" customWidth="1"/>
    <col min="12549" max="12549" width="28.453125" style="6" customWidth="1"/>
    <col min="12550" max="12561" width="17.453125" style="6" customWidth="1"/>
    <col min="12562" max="12567" width="8.453125" style="6" customWidth="1"/>
    <col min="12568" max="12570" width="11.453125" style="6"/>
    <col min="12571" max="12577" width="13.453125" style="6" customWidth="1"/>
    <col min="12578" max="12799" width="11.453125" style="6"/>
    <col min="12800" max="12800" width="6.453125" style="6" customWidth="1"/>
    <col min="12801" max="12801" width="59.453125" style="6" customWidth="1"/>
    <col min="12802" max="12802" width="18.453125" style="6" customWidth="1"/>
    <col min="12803" max="12804" width="17.453125" style="6" customWidth="1"/>
    <col min="12805" max="12805" width="28.453125" style="6" customWidth="1"/>
    <col min="12806" max="12817" width="17.453125" style="6" customWidth="1"/>
    <col min="12818" max="12823" width="8.453125" style="6" customWidth="1"/>
    <col min="12824" max="12826" width="11.453125" style="6"/>
    <col min="12827" max="12833" width="13.453125" style="6" customWidth="1"/>
    <col min="12834" max="13055" width="11.453125" style="6"/>
    <col min="13056" max="13056" width="6.453125" style="6" customWidth="1"/>
    <col min="13057" max="13057" width="59.453125" style="6" customWidth="1"/>
    <col min="13058" max="13058" width="18.453125" style="6" customWidth="1"/>
    <col min="13059" max="13060" width="17.453125" style="6" customWidth="1"/>
    <col min="13061" max="13061" width="28.453125" style="6" customWidth="1"/>
    <col min="13062" max="13073" width="17.453125" style="6" customWidth="1"/>
    <col min="13074" max="13079" width="8.453125" style="6" customWidth="1"/>
    <col min="13080" max="13082" width="11.453125" style="6"/>
    <col min="13083" max="13089" width="13.453125" style="6" customWidth="1"/>
    <col min="13090" max="13311" width="11.453125" style="6"/>
    <col min="13312" max="13312" width="6.453125" style="6" customWidth="1"/>
    <col min="13313" max="13313" width="59.453125" style="6" customWidth="1"/>
    <col min="13314" max="13314" width="18.453125" style="6" customWidth="1"/>
    <col min="13315" max="13316" width="17.453125" style="6" customWidth="1"/>
    <col min="13317" max="13317" width="28.453125" style="6" customWidth="1"/>
    <col min="13318" max="13329" width="17.453125" style="6" customWidth="1"/>
    <col min="13330" max="13335" width="8.453125" style="6" customWidth="1"/>
    <col min="13336" max="13338" width="11.453125" style="6"/>
    <col min="13339" max="13345" width="13.453125" style="6" customWidth="1"/>
    <col min="13346" max="13567" width="11.453125" style="6"/>
    <col min="13568" max="13568" width="6.453125" style="6" customWidth="1"/>
    <col min="13569" max="13569" width="59.453125" style="6" customWidth="1"/>
    <col min="13570" max="13570" width="18.453125" style="6" customWidth="1"/>
    <col min="13571" max="13572" width="17.453125" style="6" customWidth="1"/>
    <col min="13573" max="13573" width="28.453125" style="6" customWidth="1"/>
    <col min="13574" max="13585" width="17.453125" style="6" customWidth="1"/>
    <col min="13586" max="13591" width="8.453125" style="6" customWidth="1"/>
    <col min="13592" max="13594" width="11.453125" style="6"/>
    <col min="13595" max="13601" width="13.453125" style="6" customWidth="1"/>
    <col min="13602" max="13823" width="11.453125" style="6"/>
    <col min="13824" max="13824" width="6.453125" style="6" customWidth="1"/>
    <col min="13825" max="13825" width="59.453125" style="6" customWidth="1"/>
    <col min="13826" max="13826" width="18.453125" style="6" customWidth="1"/>
    <col min="13827" max="13828" width="17.453125" style="6" customWidth="1"/>
    <col min="13829" max="13829" width="28.453125" style="6" customWidth="1"/>
    <col min="13830" max="13841" width="17.453125" style="6" customWidth="1"/>
    <col min="13842" max="13847" width="8.453125" style="6" customWidth="1"/>
    <col min="13848" max="13850" width="11.453125" style="6"/>
    <col min="13851" max="13857" width="13.453125" style="6" customWidth="1"/>
    <col min="13858" max="14079" width="11.453125" style="6"/>
    <col min="14080" max="14080" width="6.453125" style="6" customWidth="1"/>
    <col min="14081" max="14081" width="59.453125" style="6" customWidth="1"/>
    <col min="14082" max="14082" width="18.453125" style="6" customWidth="1"/>
    <col min="14083" max="14084" width="17.453125" style="6" customWidth="1"/>
    <col min="14085" max="14085" width="28.453125" style="6" customWidth="1"/>
    <col min="14086" max="14097" width="17.453125" style="6" customWidth="1"/>
    <col min="14098" max="14103" width="8.453125" style="6" customWidth="1"/>
    <col min="14104" max="14106" width="11.453125" style="6"/>
    <col min="14107" max="14113" width="13.453125" style="6" customWidth="1"/>
    <col min="14114" max="14335" width="11.453125" style="6"/>
    <col min="14336" max="14336" width="6.453125" style="6" customWidth="1"/>
    <col min="14337" max="14337" width="59.453125" style="6" customWidth="1"/>
    <col min="14338" max="14338" width="18.453125" style="6" customWidth="1"/>
    <col min="14339" max="14340" width="17.453125" style="6" customWidth="1"/>
    <col min="14341" max="14341" width="28.453125" style="6" customWidth="1"/>
    <col min="14342" max="14353" width="17.453125" style="6" customWidth="1"/>
    <col min="14354" max="14359" width="8.453125" style="6" customWidth="1"/>
    <col min="14360" max="14362" width="11.453125" style="6"/>
    <col min="14363" max="14369" width="13.453125" style="6" customWidth="1"/>
    <col min="14370" max="14591" width="11.453125" style="6"/>
    <col min="14592" max="14592" width="6.453125" style="6" customWidth="1"/>
    <col min="14593" max="14593" width="59.453125" style="6" customWidth="1"/>
    <col min="14594" max="14594" width="18.453125" style="6" customWidth="1"/>
    <col min="14595" max="14596" width="17.453125" style="6" customWidth="1"/>
    <col min="14597" max="14597" width="28.453125" style="6" customWidth="1"/>
    <col min="14598" max="14609" width="17.453125" style="6" customWidth="1"/>
    <col min="14610" max="14615" width="8.453125" style="6" customWidth="1"/>
    <col min="14616" max="14618" width="11.453125" style="6"/>
    <col min="14619" max="14625" width="13.453125" style="6" customWidth="1"/>
    <col min="14626" max="14847" width="11.453125" style="6"/>
    <col min="14848" max="14848" width="6.453125" style="6" customWidth="1"/>
    <col min="14849" max="14849" width="59.453125" style="6" customWidth="1"/>
    <col min="14850" max="14850" width="18.453125" style="6" customWidth="1"/>
    <col min="14851" max="14852" width="17.453125" style="6" customWidth="1"/>
    <col min="14853" max="14853" width="28.453125" style="6" customWidth="1"/>
    <col min="14854" max="14865" width="17.453125" style="6" customWidth="1"/>
    <col min="14866" max="14871" width="8.453125" style="6" customWidth="1"/>
    <col min="14872" max="14874" width="11.453125" style="6"/>
    <col min="14875" max="14881" width="13.453125" style="6" customWidth="1"/>
    <col min="14882" max="15103" width="11.453125" style="6"/>
    <col min="15104" max="15104" width="6.453125" style="6" customWidth="1"/>
    <col min="15105" max="15105" width="59.453125" style="6" customWidth="1"/>
    <col min="15106" max="15106" width="18.453125" style="6" customWidth="1"/>
    <col min="15107" max="15108" width="17.453125" style="6" customWidth="1"/>
    <col min="15109" max="15109" width="28.453125" style="6" customWidth="1"/>
    <col min="15110" max="15121" width="17.453125" style="6" customWidth="1"/>
    <col min="15122" max="15127" width="8.453125" style="6" customWidth="1"/>
    <col min="15128" max="15130" width="11.453125" style="6"/>
    <col min="15131" max="15137" width="13.453125" style="6" customWidth="1"/>
    <col min="15138" max="15359" width="11.453125" style="6"/>
    <col min="15360" max="15360" width="6.453125" style="6" customWidth="1"/>
    <col min="15361" max="15361" width="59.453125" style="6" customWidth="1"/>
    <col min="15362" max="15362" width="18.453125" style="6" customWidth="1"/>
    <col min="15363" max="15364" width="17.453125" style="6" customWidth="1"/>
    <col min="15365" max="15365" width="28.453125" style="6" customWidth="1"/>
    <col min="15366" max="15377" width="17.453125" style="6" customWidth="1"/>
    <col min="15378" max="15383" width="8.453125" style="6" customWidth="1"/>
    <col min="15384" max="15386" width="11.453125" style="6"/>
    <col min="15387" max="15393" width="13.453125" style="6" customWidth="1"/>
    <col min="15394" max="15615" width="11.453125" style="6"/>
    <col min="15616" max="15616" width="6.453125" style="6" customWidth="1"/>
    <col min="15617" max="15617" width="59.453125" style="6" customWidth="1"/>
    <col min="15618" max="15618" width="18.453125" style="6" customWidth="1"/>
    <col min="15619" max="15620" width="17.453125" style="6" customWidth="1"/>
    <col min="15621" max="15621" width="28.453125" style="6" customWidth="1"/>
    <col min="15622" max="15633" width="17.453125" style="6" customWidth="1"/>
    <col min="15634" max="15639" width="8.453125" style="6" customWidth="1"/>
    <col min="15640" max="15642" width="11.453125" style="6"/>
    <col min="15643" max="15649" width="13.453125" style="6" customWidth="1"/>
    <col min="15650" max="15871" width="11.453125" style="6"/>
    <col min="15872" max="15872" width="6.453125" style="6" customWidth="1"/>
    <col min="15873" max="15873" width="59.453125" style="6" customWidth="1"/>
    <col min="15874" max="15874" width="18.453125" style="6" customWidth="1"/>
    <col min="15875" max="15876" width="17.453125" style="6" customWidth="1"/>
    <col min="15877" max="15877" width="28.453125" style="6" customWidth="1"/>
    <col min="15878" max="15889" width="17.453125" style="6" customWidth="1"/>
    <col min="15890" max="15895" width="8.453125" style="6" customWidth="1"/>
    <col min="15896" max="15898" width="11.453125" style="6"/>
    <col min="15899" max="15905" width="13.453125" style="6" customWidth="1"/>
    <col min="15906" max="16127" width="11.453125" style="6"/>
    <col min="16128" max="16128" width="6.453125" style="6" customWidth="1"/>
    <col min="16129" max="16129" width="59.453125" style="6" customWidth="1"/>
    <col min="16130" max="16130" width="18.453125" style="6" customWidth="1"/>
    <col min="16131" max="16132" width="17.453125" style="6" customWidth="1"/>
    <col min="16133" max="16133" width="28.453125" style="6" customWidth="1"/>
    <col min="16134" max="16145" width="17.453125" style="6" customWidth="1"/>
    <col min="16146" max="16151" width="8.453125" style="6" customWidth="1"/>
    <col min="16152" max="16154" width="11.453125" style="6"/>
    <col min="16155" max="16161" width="13.453125" style="6" customWidth="1"/>
    <col min="16162" max="16384" width="11.453125" style="6"/>
  </cols>
  <sheetData>
    <row r="1" spans="1:23" ht="55.5" customHeight="1" x14ac:dyDescent="0.25">
      <c r="B1" s="40" t="s">
        <v>39</v>
      </c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20"/>
      <c r="R1" s="41"/>
      <c r="S1" s="41"/>
      <c r="T1" s="41"/>
      <c r="U1" s="41"/>
      <c r="V1" s="31"/>
      <c r="W1" s="31"/>
    </row>
    <row r="2" spans="1:23" ht="25" customHeight="1" x14ac:dyDescent="0.25">
      <c r="B2" s="112" t="s">
        <v>38</v>
      </c>
      <c r="C2" s="112"/>
      <c r="D2" s="113" t="s">
        <v>37</v>
      </c>
      <c r="E2" s="113"/>
      <c r="F2" s="113"/>
      <c r="G2" s="38"/>
      <c r="H2" s="38"/>
      <c r="I2" s="38"/>
      <c r="J2" s="38"/>
      <c r="K2" s="38"/>
      <c r="L2" s="38"/>
      <c r="M2" s="38"/>
      <c r="N2" s="38"/>
      <c r="O2" s="38"/>
      <c r="P2" s="38"/>
      <c r="Q2" s="20"/>
      <c r="R2" s="20"/>
      <c r="S2" s="20"/>
      <c r="T2" s="20"/>
      <c r="U2" s="20"/>
      <c r="V2" s="20"/>
      <c r="W2" s="20"/>
    </row>
    <row r="3" spans="1:23" ht="20.25" customHeight="1" x14ac:dyDescent="0.25">
      <c r="B3" s="112" t="s">
        <v>36</v>
      </c>
      <c r="C3" s="112"/>
      <c r="D3" s="113" t="s">
        <v>35</v>
      </c>
      <c r="E3" s="113"/>
      <c r="F3" s="113"/>
      <c r="L3" s="37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</row>
    <row r="4" spans="1:23" ht="15" customHeight="1" x14ac:dyDescent="0.25">
      <c r="I4" s="111" t="s">
        <v>34</v>
      </c>
      <c r="J4" s="111"/>
      <c r="O4" s="111" t="s">
        <v>34</v>
      </c>
      <c r="P4" s="111"/>
      <c r="Q4" s="20"/>
    </row>
    <row r="5" spans="1:23" ht="19.5" customHeight="1" x14ac:dyDescent="0.25">
      <c r="B5" s="99" t="s">
        <v>3</v>
      </c>
      <c r="C5" s="99" t="s">
        <v>14</v>
      </c>
      <c r="D5" s="101" t="s">
        <v>13</v>
      </c>
      <c r="E5" s="103" t="str">
        <f>+"Volumen ("&amp;D3&amp;")"</f>
        <v>Volumen (TM)</v>
      </c>
      <c r="F5" s="104"/>
      <c r="G5" s="104"/>
      <c r="H5" s="104"/>
      <c r="I5" s="104"/>
      <c r="J5" s="105"/>
      <c r="K5" s="93" t="s">
        <v>33</v>
      </c>
      <c r="L5" s="106"/>
      <c r="M5" s="106"/>
      <c r="N5" s="106"/>
      <c r="O5" s="106"/>
      <c r="P5" s="107"/>
      <c r="Q5" s="20"/>
    </row>
    <row r="6" spans="1:23" ht="31" x14ac:dyDescent="0.25">
      <c r="B6" s="100"/>
      <c r="C6" s="100"/>
      <c r="D6" s="102"/>
      <c r="E6" s="35">
        <v>2021</v>
      </c>
      <c r="F6" s="35">
        <v>2022</v>
      </c>
      <c r="G6" s="35">
        <v>2023</v>
      </c>
      <c r="H6" s="35">
        <v>2024</v>
      </c>
      <c r="I6" s="36" t="s">
        <v>32</v>
      </c>
      <c r="J6" s="36" t="s">
        <v>31</v>
      </c>
      <c r="K6" s="35">
        <f t="shared" ref="K6:P6" si="0">+E6</f>
        <v>2021</v>
      </c>
      <c r="L6" s="35">
        <f t="shared" si="0"/>
        <v>2022</v>
      </c>
      <c r="M6" s="35">
        <f t="shared" si="0"/>
        <v>2023</v>
      </c>
      <c r="N6" s="35">
        <f t="shared" si="0"/>
        <v>2024</v>
      </c>
      <c r="O6" s="35" t="str">
        <f t="shared" si="0"/>
        <v>Ene - Jun  2024</v>
      </c>
      <c r="P6" s="35" t="str">
        <f t="shared" si="0"/>
        <v>Ene - Jun  2025</v>
      </c>
      <c r="Q6" s="20"/>
    </row>
    <row r="7" spans="1:23" ht="20.25" customHeight="1" x14ac:dyDescent="0.25">
      <c r="B7" s="22" t="s">
        <v>11</v>
      </c>
      <c r="C7" s="22" t="s">
        <v>10</v>
      </c>
      <c r="D7" s="22"/>
      <c r="E7" s="34">
        <v>78020</v>
      </c>
      <c r="F7" s="34">
        <v>97906.951999999903</v>
      </c>
      <c r="G7" s="34">
        <v>99576.468899999978</v>
      </c>
      <c r="H7" s="34">
        <v>91856.702619999996</v>
      </c>
      <c r="I7" s="34">
        <v>48543.185959999995</v>
      </c>
      <c r="J7" s="34">
        <v>65342.608970000008</v>
      </c>
      <c r="K7" s="34">
        <v>52699006</v>
      </c>
      <c r="L7" s="34">
        <v>87520346.631197035</v>
      </c>
      <c r="M7" s="34">
        <v>80069977.12321499</v>
      </c>
      <c r="N7" s="34">
        <v>63001067.137458965</v>
      </c>
      <c r="O7" s="34">
        <v>32557503.970014002</v>
      </c>
      <c r="P7" s="34">
        <v>46741499.49948401</v>
      </c>
      <c r="Q7" s="20"/>
    </row>
    <row r="8" spans="1:23" ht="20.25" customHeight="1" x14ac:dyDescent="0.25">
      <c r="A8" s="33"/>
      <c r="B8" s="19">
        <v>1</v>
      </c>
      <c r="C8" s="18" t="s">
        <v>30</v>
      </c>
      <c r="D8" s="17"/>
      <c r="E8" s="32">
        <v>54266.735000000015</v>
      </c>
      <c r="F8" s="32">
        <v>73885.411999999909</v>
      </c>
      <c r="G8" s="32">
        <v>43595.808999999994</v>
      </c>
      <c r="H8" s="32">
        <v>53835.879000000001</v>
      </c>
      <c r="I8" s="32">
        <v>31798.070999999993</v>
      </c>
      <c r="J8" s="32">
        <v>30432.965000000015</v>
      </c>
      <c r="K8" s="32">
        <v>37408461.984999999</v>
      </c>
      <c r="L8" s="32">
        <v>65730187.717270039</v>
      </c>
      <c r="M8" s="32">
        <v>35270696.903492987</v>
      </c>
      <c r="N8" s="32">
        <v>35859880.043395974</v>
      </c>
      <c r="O8" s="32">
        <v>20833729.353096001</v>
      </c>
      <c r="P8" s="32">
        <v>23167366.978773005</v>
      </c>
      <c r="Q8" s="20"/>
    </row>
    <row r="9" spans="1:23" ht="20.25" customHeight="1" x14ac:dyDescent="0.25">
      <c r="A9" s="33"/>
      <c r="B9" s="19">
        <v>2</v>
      </c>
      <c r="C9" s="18" t="s">
        <v>29</v>
      </c>
      <c r="D9" s="17"/>
      <c r="E9" s="32">
        <v>14155.61</v>
      </c>
      <c r="F9" s="32">
        <v>24009.54</v>
      </c>
      <c r="G9" s="32">
        <v>27759.48</v>
      </c>
      <c r="H9" s="32">
        <v>24995.699999999997</v>
      </c>
      <c r="I9" s="32">
        <v>8776.1</v>
      </c>
      <c r="J9" s="32">
        <v>17017.252659999998</v>
      </c>
      <c r="K9" s="32">
        <v>10926265.655820999</v>
      </c>
      <c r="L9" s="32">
        <v>21777918.913926996</v>
      </c>
      <c r="M9" s="32">
        <v>24434865.073191006</v>
      </c>
      <c r="N9" s="32">
        <v>18940378.765806999</v>
      </c>
      <c r="O9" s="32">
        <v>6810127.0782619994</v>
      </c>
      <c r="P9" s="32">
        <v>12654785.700470002</v>
      </c>
      <c r="Q9" s="20"/>
    </row>
    <row r="10" spans="1:23" ht="20.25" customHeight="1" x14ac:dyDescent="0.25">
      <c r="A10" s="33"/>
      <c r="B10" s="19">
        <v>3</v>
      </c>
      <c r="C10" s="18" t="s">
        <v>28</v>
      </c>
      <c r="D10" s="17"/>
      <c r="E10" s="32"/>
      <c r="F10" s="32">
        <v>12</v>
      </c>
      <c r="G10" s="32"/>
      <c r="H10" s="32"/>
      <c r="I10" s="32"/>
      <c r="J10" s="32">
        <v>4552.21</v>
      </c>
      <c r="K10" s="32"/>
      <c r="L10" s="32">
        <v>12240</v>
      </c>
      <c r="M10" s="32"/>
      <c r="N10" s="32"/>
      <c r="O10" s="32"/>
      <c r="P10" s="32">
        <v>2553789.81</v>
      </c>
      <c r="Q10" s="20"/>
    </row>
    <row r="11" spans="1:23" ht="20.25" customHeight="1" x14ac:dyDescent="0.25">
      <c r="A11" s="33"/>
      <c r="B11" s="19">
        <v>4</v>
      </c>
      <c r="C11" s="18" t="s">
        <v>27</v>
      </c>
      <c r="D11" s="17"/>
      <c r="E11" s="32"/>
      <c r="F11" s="32"/>
      <c r="G11" s="32"/>
      <c r="H11" s="32"/>
      <c r="I11" s="32"/>
      <c r="J11" s="32">
        <v>7903.4659999999985</v>
      </c>
      <c r="K11" s="32"/>
      <c r="L11" s="32"/>
      <c r="M11" s="32"/>
      <c r="N11" s="32"/>
      <c r="O11" s="32"/>
      <c r="P11" s="32">
        <v>4909799.3231409993</v>
      </c>
      <c r="Q11" s="20"/>
    </row>
    <row r="12" spans="1:23" ht="20.25" customHeight="1" x14ac:dyDescent="0.25">
      <c r="A12" s="33"/>
      <c r="B12" s="19">
        <v>5</v>
      </c>
      <c r="C12" s="18" t="s">
        <v>26</v>
      </c>
      <c r="D12" s="17"/>
      <c r="E12" s="32">
        <v>4.2199999999999998E-3</v>
      </c>
      <c r="F12" s="32"/>
      <c r="G12" s="32">
        <v>7654.8280000000004</v>
      </c>
      <c r="H12" s="32">
        <v>6904.9804299999996</v>
      </c>
      <c r="I12" s="32">
        <v>2529.2220000000002</v>
      </c>
      <c r="J12" s="32">
        <v>3135.7500000000005</v>
      </c>
      <c r="K12" s="32">
        <v>250.889972</v>
      </c>
      <c r="L12" s="32"/>
      <c r="M12" s="32">
        <v>7652909.3580000009</v>
      </c>
      <c r="N12" s="32">
        <v>4469173.0420999993</v>
      </c>
      <c r="O12" s="32">
        <v>1603685.6103999999</v>
      </c>
      <c r="P12" s="32">
        <v>2066459.25</v>
      </c>
      <c r="Q12" s="20"/>
    </row>
    <row r="13" spans="1:23" ht="20.25" customHeight="1" x14ac:dyDescent="0.25">
      <c r="A13" s="33"/>
      <c r="B13" s="19">
        <v>6</v>
      </c>
      <c r="C13" s="18" t="s">
        <v>25</v>
      </c>
      <c r="D13" s="17"/>
      <c r="E13" s="32">
        <v>9597.5980000000036</v>
      </c>
      <c r="F13" s="32"/>
      <c r="G13" s="32">
        <v>20566.351900000001</v>
      </c>
      <c r="H13" s="32">
        <v>5961.8471899999995</v>
      </c>
      <c r="I13" s="32">
        <v>5337.7929600000007</v>
      </c>
      <c r="J13" s="32">
        <v>2300.96531</v>
      </c>
      <c r="K13" s="32">
        <v>4364027.8105999976</v>
      </c>
      <c r="L13" s="32"/>
      <c r="M13" s="32">
        <v>12711505.788531</v>
      </c>
      <c r="N13" s="32">
        <v>3636311.4085559999</v>
      </c>
      <c r="O13" s="32">
        <v>3255638.3282559998</v>
      </c>
      <c r="P13" s="32">
        <v>1389298.4371</v>
      </c>
      <c r="Q13" s="20"/>
    </row>
    <row r="14" spans="1:23" ht="20.25" customHeight="1" x14ac:dyDescent="0.25">
      <c r="A14" s="33"/>
      <c r="B14" s="19">
        <v>7</v>
      </c>
      <c r="C14" s="18" t="s">
        <v>24</v>
      </c>
      <c r="D14" s="17"/>
      <c r="E14" s="32"/>
      <c r="F14" s="32"/>
      <c r="G14" s="32"/>
      <c r="H14" s="32">
        <v>102</v>
      </c>
      <c r="I14" s="32">
        <v>102</v>
      </c>
      <c r="J14" s="32"/>
      <c r="K14" s="32"/>
      <c r="L14" s="32"/>
      <c r="M14" s="32"/>
      <c r="N14" s="32">
        <v>54323.6</v>
      </c>
      <c r="O14" s="32">
        <v>54323.6</v>
      </c>
      <c r="P14" s="32"/>
      <c r="Q14" s="20"/>
    </row>
    <row r="15" spans="1:23" ht="20.25" customHeight="1" x14ac:dyDescent="0.25">
      <c r="A15" s="33"/>
      <c r="B15" s="19">
        <v>8</v>
      </c>
      <c r="C15" s="18" t="s">
        <v>23</v>
      </c>
      <c r="D15" s="17"/>
      <c r="E15" s="32"/>
      <c r="F15" s="32"/>
      <c r="G15" s="32"/>
      <c r="H15" s="32">
        <v>56.295999999999999</v>
      </c>
      <c r="I15" s="32"/>
      <c r="J15" s="32"/>
      <c r="K15" s="32"/>
      <c r="L15" s="32"/>
      <c r="M15" s="32"/>
      <c r="N15" s="32">
        <v>41000.277600000001</v>
      </c>
      <c r="O15" s="32"/>
      <c r="P15" s="32"/>
      <c r="Q15" s="20"/>
    </row>
    <row r="16" spans="1:23" ht="20.25" customHeight="1" x14ac:dyDescent="0.25">
      <c r="A16" s="33"/>
      <c r="B16" s="19">
        <v>9</v>
      </c>
      <c r="C16" s="18"/>
      <c r="D16" s="17"/>
      <c r="E16" s="32"/>
      <c r="F16" s="32"/>
      <c r="G16" s="32"/>
      <c r="H16" s="32"/>
      <c r="I16" s="32"/>
      <c r="J16" s="32"/>
      <c r="K16" s="32"/>
      <c r="L16" s="32"/>
      <c r="M16" s="32"/>
      <c r="N16" s="32"/>
      <c r="O16" s="32"/>
      <c r="P16" s="32"/>
      <c r="Q16" s="20"/>
    </row>
    <row r="17" spans="1:17" ht="20.25" customHeight="1" x14ac:dyDescent="0.25">
      <c r="A17" s="33"/>
      <c r="B17" s="19">
        <v>10</v>
      </c>
      <c r="C17" s="18"/>
      <c r="D17" s="17"/>
      <c r="E17" s="32"/>
      <c r="F17" s="32"/>
      <c r="G17" s="32"/>
      <c r="H17" s="32"/>
      <c r="I17" s="32"/>
      <c r="J17" s="32"/>
      <c r="K17" s="32"/>
      <c r="L17" s="32"/>
      <c r="M17" s="32"/>
      <c r="N17" s="32"/>
      <c r="O17" s="32"/>
      <c r="P17" s="32"/>
      <c r="Q17" s="20"/>
    </row>
    <row r="18" spans="1:17" ht="20.25" customHeight="1" x14ac:dyDescent="0.25">
      <c r="A18" s="33"/>
      <c r="B18" s="19">
        <v>11</v>
      </c>
      <c r="C18" s="18"/>
      <c r="D18" s="17"/>
      <c r="E18" s="32"/>
      <c r="F18" s="32"/>
      <c r="G18" s="32"/>
      <c r="H18" s="32"/>
      <c r="I18" s="32"/>
      <c r="J18" s="32"/>
      <c r="K18" s="32"/>
      <c r="L18" s="32"/>
      <c r="M18" s="32"/>
      <c r="N18" s="32"/>
      <c r="O18" s="32"/>
      <c r="P18" s="32"/>
      <c r="Q18" s="20"/>
    </row>
    <row r="19" spans="1:17" ht="20.25" customHeight="1" x14ac:dyDescent="0.25">
      <c r="A19" s="33"/>
      <c r="B19" s="19">
        <v>12</v>
      </c>
      <c r="C19" s="18"/>
      <c r="D19" s="17"/>
      <c r="E19" s="32"/>
      <c r="F19" s="32"/>
      <c r="G19" s="32"/>
      <c r="H19" s="32"/>
      <c r="I19" s="32"/>
      <c r="J19" s="32"/>
      <c r="K19" s="32"/>
      <c r="L19" s="32"/>
      <c r="M19" s="32"/>
      <c r="N19" s="32"/>
      <c r="O19" s="32"/>
      <c r="P19" s="32"/>
      <c r="Q19" s="20"/>
    </row>
    <row r="20" spans="1:17" ht="20.25" customHeight="1" x14ac:dyDescent="0.25">
      <c r="A20" s="33"/>
      <c r="B20" s="19">
        <v>13</v>
      </c>
      <c r="C20" s="18"/>
      <c r="D20" s="17"/>
      <c r="E20" s="32"/>
      <c r="F20" s="32"/>
      <c r="G20" s="32"/>
      <c r="H20" s="32"/>
      <c r="I20" s="32"/>
      <c r="J20" s="32"/>
      <c r="K20" s="32"/>
      <c r="L20" s="32"/>
      <c r="M20" s="32"/>
      <c r="N20" s="32"/>
      <c r="O20" s="32"/>
      <c r="P20" s="32"/>
      <c r="Q20" s="20"/>
    </row>
    <row r="21" spans="1:17" ht="20.25" customHeight="1" x14ac:dyDescent="0.25">
      <c r="A21" s="33"/>
      <c r="B21" s="19">
        <v>14</v>
      </c>
      <c r="C21" s="18"/>
      <c r="D21" s="17"/>
      <c r="E21" s="32"/>
      <c r="F21" s="32"/>
      <c r="G21" s="32"/>
      <c r="H21" s="32"/>
      <c r="I21" s="32"/>
      <c r="J21" s="32"/>
      <c r="K21" s="32"/>
      <c r="L21" s="32"/>
      <c r="M21" s="32"/>
      <c r="N21" s="32"/>
      <c r="O21" s="32"/>
      <c r="P21" s="32"/>
    </row>
    <row r="22" spans="1:17" ht="20.25" customHeight="1" x14ac:dyDescent="0.25">
      <c r="A22" s="33"/>
      <c r="B22" s="19">
        <v>15</v>
      </c>
      <c r="C22" s="18"/>
      <c r="D22" s="17"/>
      <c r="E22" s="32"/>
      <c r="F22" s="32"/>
      <c r="G22" s="32"/>
      <c r="H22" s="32"/>
      <c r="I22" s="32"/>
      <c r="J22" s="32"/>
      <c r="K22" s="32"/>
      <c r="L22" s="32"/>
      <c r="M22" s="32"/>
      <c r="N22" s="32"/>
      <c r="O22" s="32"/>
      <c r="P22" s="32"/>
    </row>
    <row r="23" spans="1:17" ht="20.25" customHeight="1" x14ac:dyDescent="0.25">
      <c r="A23" s="33"/>
      <c r="B23" s="19">
        <v>16</v>
      </c>
      <c r="C23" s="18"/>
      <c r="D23" s="17"/>
      <c r="E23" s="32"/>
      <c r="F23" s="32"/>
      <c r="G23" s="32"/>
      <c r="H23" s="32"/>
      <c r="I23" s="32"/>
      <c r="J23" s="32"/>
      <c r="K23" s="32"/>
      <c r="L23" s="32"/>
      <c r="M23" s="32"/>
      <c r="N23" s="32"/>
      <c r="O23" s="32"/>
      <c r="P23" s="32"/>
    </row>
    <row r="24" spans="1:17" ht="20.25" customHeight="1" x14ac:dyDescent="0.25">
      <c r="A24" s="33"/>
      <c r="B24" s="19">
        <v>17</v>
      </c>
      <c r="C24" s="18"/>
      <c r="D24" s="17"/>
      <c r="E24" s="32"/>
      <c r="F24" s="32"/>
      <c r="G24" s="32"/>
      <c r="H24" s="32"/>
      <c r="I24" s="32"/>
      <c r="J24" s="32"/>
      <c r="K24" s="32"/>
      <c r="L24" s="32"/>
      <c r="M24" s="32"/>
      <c r="N24" s="32"/>
      <c r="O24" s="32"/>
      <c r="P24" s="32"/>
    </row>
    <row r="25" spans="1:17" ht="20.25" customHeight="1" x14ac:dyDescent="0.25">
      <c r="A25" s="33"/>
      <c r="B25" s="19">
        <v>18</v>
      </c>
      <c r="C25" s="18"/>
      <c r="D25" s="17"/>
      <c r="E25" s="32"/>
      <c r="F25" s="32"/>
      <c r="G25" s="32"/>
      <c r="H25" s="32"/>
      <c r="I25" s="32"/>
      <c r="J25" s="32"/>
      <c r="K25" s="32"/>
      <c r="L25" s="32"/>
      <c r="M25" s="32"/>
      <c r="N25" s="32"/>
      <c r="O25" s="32"/>
      <c r="P25" s="32"/>
    </row>
    <row r="26" spans="1:17" ht="20.25" customHeight="1" x14ac:dyDescent="0.25">
      <c r="A26" s="33"/>
      <c r="B26" s="19">
        <v>19</v>
      </c>
      <c r="C26" s="18"/>
      <c r="D26" s="17"/>
      <c r="E26" s="32"/>
      <c r="F26" s="32"/>
      <c r="G26" s="32"/>
      <c r="H26" s="32"/>
      <c r="I26" s="32"/>
      <c r="J26" s="32"/>
      <c r="K26" s="32"/>
      <c r="L26" s="32"/>
      <c r="M26" s="32"/>
      <c r="N26" s="32"/>
      <c r="O26" s="32"/>
      <c r="P26" s="32"/>
    </row>
    <row r="27" spans="1:17" ht="20.25" customHeight="1" x14ac:dyDescent="0.25">
      <c r="A27" s="33"/>
      <c r="B27" s="19">
        <v>20</v>
      </c>
      <c r="C27" s="18"/>
      <c r="D27" s="17"/>
      <c r="E27" s="32"/>
      <c r="F27" s="32"/>
      <c r="G27" s="32"/>
      <c r="H27" s="32"/>
      <c r="I27" s="32"/>
      <c r="J27" s="32"/>
      <c r="K27" s="32"/>
      <c r="L27" s="32"/>
      <c r="M27" s="32"/>
      <c r="N27" s="32"/>
      <c r="O27" s="32"/>
      <c r="P27" s="32"/>
    </row>
    <row r="28" spans="1:17" ht="20.25" customHeight="1" x14ac:dyDescent="0.25">
      <c r="A28" s="33"/>
      <c r="B28" s="19">
        <v>21</v>
      </c>
      <c r="C28" s="18"/>
      <c r="D28" s="17"/>
      <c r="E28" s="32"/>
      <c r="F28" s="32"/>
      <c r="G28" s="32"/>
      <c r="H28" s="32"/>
      <c r="I28" s="32"/>
      <c r="J28" s="32"/>
      <c r="K28" s="32"/>
      <c r="L28" s="32"/>
      <c r="M28" s="32"/>
      <c r="N28" s="32"/>
      <c r="O28" s="32"/>
      <c r="P28" s="32"/>
    </row>
    <row r="29" spans="1:17" ht="20.25" customHeight="1" x14ac:dyDescent="0.25">
      <c r="A29" s="33"/>
      <c r="B29" s="19">
        <v>22</v>
      </c>
      <c r="C29" s="18"/>
      <c r="D29" s="17"/>
      <c r="E29" s="32"/>
      <c r="F29" s="32"/>
      <c r="G29" s="32"/>
      <c r="H29" s="32"/>
      <c r="I29" s="32"/>
      <c r="J29" s="32"/>
      <c r="K29" s="32"/>
      <c r="L29" s="32"/>
      <c r="M29" s="32"/>
      <c r="N29" s="32"/>
      <c r="O29" s="32"/>
      <c r="P29" s="32"/>
    </row>
    <row r="30" spans="1:17" ht="20.25" customHeight="1" x14ac:dyDescent="0.25">
      <c r="A30" s="33"/>
      <c r="B30" s="19">
        <v>23</v>
      </c>
      <c r="C30" s="18"/>
      <c r="D30" s="17"/>
      <c r="E30" s="32"/>
      <c r="F30" s="32"/>
      <c r="G30" s="32"/>
      <c r="H30" s="32"/>
      <c r="I30" s="32"/>
      <c r="J30" s="32"/>
      <c r="K30" s="32"/>
      <c r="L30" s="32"/>
      <c r="M30" s="32"/>
      <c r="N30" s="32"/>
      <c r="O30" s="32"/>
      <c r="P30" s="32"/>
    </row>
    <row r="31" spans="1:17" ht="20.25" customHeight="1" x14ac:dyDescent="0.25">
      <c r="A31" s="33"/>
      <c r="B31" s="19">
        <v>24</v>
      </c>
      <c r="C31" s="18"/>
      <c r="D31" s="17"/>
      <c r="E31" s="32"/>
      <c r="F31" s="32"/>
      <c r="G31" s="32"/>
      <c r="H31" s="32"/>
      <c r="I31" s="32"/>
      <c r="J31" s="32"/>
      <c r="K31" s="32"/>
      <c r="L31" s="32"/>
      <c r="M31" s="32"/>
      <c r="N31" s="32"/>
      <c r="O31" s="32"/>
      <c r="P31" s="32"/>
    </row>
    <row r="32" spans="1:17" ht="20.25" customHeight="1" x14ac:dyDescent="0.25">
      <c r="A32" s="33"/>
      <c r="B32" s="19">
        <v>25</v>
      </c>
      <c r="C32" s="18"/>
      <c r="D32" s="17"/>
      <c r="E32" s="32"/>
      <c r="F32" s="32"/>
      <c r="G32" s="32"/>
      <c r="H32" s="32"/>
      <c r="I32" s="32"/>
      <c r="J32" s="32"/>
      <c r="K32" s="32"/>
      <c r="L32" s="32"/>
      <c r="M32" s="32"/>
      <c r="N32" s="32"/>
      <c r="O32" s="32"/>
      <c r="P32" s="32"/>
    </row>
    <row r="33" spans="1:23" ht="20.25" customHeight="1" x14ac:dyDescent="0.25"/>
    <row r="34" spans="1:23" ht="13" x14ac:dyDescent="0.25">
      <c r="A34" s="10"/>
      <c r="B34" s="10"/>
      <c r="C34" s="10"/>
      <c r="D34" s="10"/>
      <c r="E34" s="10"/>
      <c r="F34" s="10"/>
      <c r="G34" s="10"/>
      <c r="H34" s="10"/>
      <c r="I34" s="10"/>
      <c r="J34" s="10"/>
      <c r="K34" s="10"/>
      <c r="L34" s="10"/>
      <c r="M34" s="10"/>
      <c r="N34" s="10"/>
      <c r="O34" s="10"/>
      <c r="P34" s="10"/>
      <c r="Q34" s="10"/>
      <c r="R34" s="10"/>
      <c r="S34" s="10"/>
      <c r="T34" s="10"/>
      <c r="U34" s="10"/>
      <c r="V34" s="10"/>
      <c r="W34" s="10"/>
    </row>
    <row r="35" spans="1:23" ht="13" x14ac:dyDescent="0.25">
      <c r="A35" s="10"/>
      <c r="B35" s="10"/>
      <c r="C35" s="10"/>
      <c r="D35" s="10"/>
      <c r="E35" s="10"/>
      <c r="F35" s="10"/>
      <c r="G35" s="10"/>
      <c r="H35" s="10"/>
      <c r="I35" s="10"/>
      <c r="J35" s="10"/>
      <c r="K35" s="10"/>
      <c r="L35" s="10"/>
      <c r="M35" s="10"/>
      <c r="N35" s="10"/>
      <c r="O35" s="10"/>
      <c r="P35" s="10"/>
      <c r="Q35" s="10"/>
      <c r="R35" s="10"/>
      <c r="S35" s="10"/>
      <c r="T35" s="10"/>
      <c r="U35" s="10"/>
      <c r="V35" s="10"/>
      <c r="W35" s="10"/>
    </row>
    <row r="36" spans="1:23" ht="20" x14ac:dyDescent="0.25">
      <c r="B36" s="31"/>
      <c r="C36" s="30"/>
      <c r="D36" s="30"/>
      <c r="E36" s="30"/>
    </row>
    <row r="37" spans="1:23" ht="15.75" customHeight="1" x14ac:dyDescent="0.25">
      <c r="B37" s="108" t="s">
        <v>3</v>
      </c>
      <c r="C37" s="103" t="s">
        <v>14</v>
      </c>
      <c r="D37" s="92" t="s">
        <v>13</v>
      </c>
      <c r="E37" s="109" t="s">
        <v>22</v>
      </c>
      <c r="F37" s="109"/>
      <c r="G37" s="109"/>
      <c r="H37" s="109"/>
      <c r="I37" s="110"/>
      <c r="J37" s="103" t="s">
        <v>21</v>
      </c>
      <c r="K37" s="104"/>
      <c r="L37" s="104"/>
      <c r="M37" s="104"/>
      <c r="N37" s="104"/>
      <c r="O37" s="104"/>
      <c r="P37" s="105"/>
      <c r="S37" s="10"/>
    </row>
    <row r="38" spans="1:23" ht="46.5" x14ac:dyDescent="0.25">
      <c r="B38" s="108"/>
      <c r="C38" s="108">
        <v>0</v>
      </c>
      <c r="D38" s="92"/>
      <c r="E38" s="29" t="str">
        <f>+CONCATENATE(F6," / ",E6)</f>
        <v>2022 / 2021</v>
      </c>
      <c r="F38" s="29" t="str">
        <f>+CONCATENATE(G6," / ",F6)</f>
        <v>2023 / 2022</v>
      </c>
      <c r="G38" s="29" t="str">
        <f>+CONCATENATE(H6," / ",G6)</f>
        <v>2024 / 2023</v>
      </c>
      <c r="H38" s="29" t="str">
        <f>+CONCATENATE(E6," / ",H6)</f>
        <v>2021 / 2024</v>
      </c>
      <c r="I38" s="29" t="str">
        <f>+J6&amp;" / "&amp;I6</f>
        <v>Ene - Jun  2025 / Ene - Jun  2024</v>
      </c>
      <c r="J38" s="27">
        <f>+E6</f>
        <v>2021</v>
      </c>
      <c r="K38" s="27">
        <f>+F6</f>
        <v>2022</v>
      </c>
      <c r="L38" s="27">
        <f>+G6</f>
        <v>2023</v>
      </c>
      <c r="M38" s="27">
        <f>+H6</f>
        <v>2024</v>
      </c>
      <c r="N38" s="28" t="str">
        <f>+O6</f>
        <v>Ene - Jun  2024</v>
      </c>
      <c r="O38" s="28" t="str">
        <f>+P6</f>
        <v>Ene - Jun  2025</v>
      </c>
      <c r="P38" s="27" t="str">
        <f>+CONCATENATE("Acumulado ",N38)</f>
        <v>Acumulado Ene - Jun  2024</v>
      </c>
      <c r="S38" s="10"/>
    </row>
    <row r="39" spans="1:23" ht="20.25" customHeight="1" x14ac:dyDescent="0.25">
      <c r="B39" s="22" t="s">
        <v>11</v>
      </c>
      <c r="C39" s="22" t="s">
        <v>10</v>
      </c>
      <c r="D39" s="22"/>
      <c r="E39" s="15">
        <f>+IF(OR(E7=0,E7=""),"",((F7-E7)/E7*100))</f>
        <v>25.489556523968087</v>
      </c>
      <c r="F39" s="15">
        <f>+IF(OR(F7=0,F7=""),"",((G7-F7)/F7*100))</f>
        <v>1.7052077159955676</v>
      </c>
      <c r="G39" s="15">
        <f>+IF(OR(G7=0,G7=""),"",((H7-G7)/G7*100))</f>
        <v>-7.7526009561079983</v>
      </c>
      <c r="H39" s="15">
        <f>+IF(OR(H7=0,H7=""),"",((E7-H7)/H7*100))</f>
        <v>-15.063356538325518</v>
      </c>
      <c r="I39" s="15">
        <f>+IF(OR(I7=0,I7=""),"",((J7-I7)/I7*100))</f>
        <v>34.60717025010036</v>
      </c>
      <c r="J39" s="21">
        <f>+IF(E7=0,"",(E7/E7)*100)</f>
        <v>100</v>
      </c>
      <c r="K39" s="21">
        <f>+IF(F7=0,"",(F7/F7)*100)</f>
        <v>100</v>
      </c>
      <c r="L39" s="21">
        <f>+IF(G7=0,"",(G7/G7)*100)</f>
        <v>100</v>
      </c>
      <c r="M39" s="21">
        <f>+IF(H7=0,"",(H7/H7)*100)</f>
        <v>100</v>
      </c>
      <c r="N39" s="21">
        <f>+IF(H7=0,"",(H7/H7)*100)</f>
        <v>100</v>
      </c>
      <c r="O39" s="21">
        <f>+IF(I7=0,"",(I7/I7)*100)</f>
        <v>100</v>
      </c>
      <c r="P39" s="21">
        <f>+IF(J7=0,"",(J7/J7)*100)</f>
        <v>100</v>
      </c>
      <c r="S39" s="10"/>
    </row>
    <row r="40" spans="1:23" ht="18" x14ac:dyDescent="0.25">
      <c r="B40" s="22" t="s">
        <v>20</v>
      </c>
      <c r="C40" s="22" t="s">
        <v>19</v>
      </c>
      <c r="D40" s="22"/>
      <c r="E40" s="15">
        <f>+IF(OR(SUM(E8:E32)=0,SUM(E8:E32)=""),"",((SUM(F8:F32)-SUM(E8:E32))/SUM(E8:E32)*100))</f>
        <v>25.48964141685801</v>
      </c>
      <c r="F40" s="15">
        <f>+IF(OR(SUM(F8:F32)=0,SUM(F8:F32)=""),"",((SUM(G8:G32)-SUM(F8:F32))/SUM(F8:F32)*100))</f>
        <v>1.7052077159955676</v>
      </c>
      <c r="G40" s="15">
        <f>+IF(OR(SUM(G8:G32)=0,SUM(G8:G32)=""),"",((SUM(H8:H32)-SUM(G8:G32))/SUM(G8:G32)*100))</f>
        <v>-7.7526009561079983</v>
      </c>
      <c r="H40" s="15">
        <f>+IF(OR(SUM(H8:H32)=0,SUM(H8:H32)=""),"",((SUM(E8:E32)-SUM(H8:H32))/SUM(H8:H32)*100))</f>
        <v>-15.063413997387814</v>
      </c>
      <c r="I40" s="15">
        <f>+IF(OR(SUM(I8:I32)=0,SUM(I8:I32)=""),"",((SUM(J8:J32)-SUM(I8:I32))/SUM(I8:I32)*100))</f>
        <v>34.60717025010036</v>
      </c>
      <c r="J40" s="21">
        <f t="shared" ref="J40:O40" si="1">+IF(E7=0,"",SUM(E8:E32)/E7*100)</f>
        <v>99.99993235067933</v>
      </c>
      <c r="K40" s="21">
        <f t="shared" si="1"/>
        <v>100</v>
      </c>
      <c r="L40" s="21">
        <f t="shared" si="1"/>
        <v>100</v>
      </c>
      <c r="M40" s="21">
        <f t="shared" si="1"/>
        <v>100</v>
      </c>
      <c r="N40" s="21">
        <f t="shared" si="1"/>
        <v>100</v>
      </c>
      <c r="O40" s="21">
        <f t="shared" si="1"/>
        <v>100</v>
      </c>
      <c r="P40" s="21"/>
      <c r="S40" s="10"/>
    </row>
    <row r="41" spans="1:23" ht="18" x14ac:dyDescent="0.25">
      <c r="B41" s="22" t="s">
        <v>18</v>
      </c>
      <c r="C41" s="22" t="s">
        <v>17</v>
      </c>
      <c r="D41" s="22"/>
      <c r="E41" s="15">
        <f>+IF(OR(SUM(E8:E12)=0,SUM(E8:E12)=""),"",((SUM(F8:F12)-SUM(E8:E12))/SUM(E8:E12)*100))</f>
        <v>43.092064385566964</v>
      </c>
      <c r="F41" s="15">
        <f>+IF(OR(SUM(F8:F12)=0,SUM(F8:F12)=""),"",((SUM(G8:G12)-SUM(F8:F12))/SUM(F8:F12)*100))</f>
        <v>-19.300810222342474</v>
      </c>
      <c r="G41" s="15">
        <f>+IF(OR(SUM(G8:G12)=0,SUM(G8:G12)=""),"",((SUM(H8:H12)-SUM(G8:G12))/SUM(G8:G12)*100))</f>
        <v>8.5133938353742877</v>
      </c>
      <c r="H41" s="15">
        <f>+IF(OR(SUM(H8:H12)=0,SUM(H8:H12)=""),"",((SUM(E8:E12)-SUM(H8:H12))/SUM(H8:H12)*100))</f>
        <v>-20.194664125910304</v>
      </c>
      <c r="I41" s="15">
        <f>+IF(OR(SUM(I8:I12)=0,SUM(I8:I12)=""),"",((SUM(J8:J12)-SUM(I8:I12))/SUM(I8:I12)*100))</f>
        <v>46.256800850921444</v>
      </c>
      <c r="J41" s="21">
        <f t="shared" ref="J41:O41" si="2">+IF(E7=0,"",SUM(E8:E12)/E7*100)</f>
        <v>87.698473750320446</v>
      </c>
      <c r="K41" s="21">
        <f t="shared" si="2"/>
        <v>100</v>
      </c>
      <c r="L41" s="21">
        <f t="shared" si="2"/>
        <v>79.346172718120954</v>
      </c>
      <c r="M41" s="21">
        <f t="shared" si="2"/>
        <v>93.33729274463694</v>
      </c>
      <c r="N41" s="21">
        <f t="shared" si="2"/>
        <v>88.793910303945779</v>
      </c>
      <c r="O41" s="21">
        <f t="shared" si="2"/>
        <v>96.478614266754462</v>
      </c>
      <c r="P41" s="21"/>
      <c r="S41" s="10"/>
    </row>
    <row r="42" spans="1:23" ht="18" x14ac:dyDescent="0.25">
      <c r="B42" s="22" t="s">
        <v>16</v>
      </c>
      <c r="C42" s="22" t="s">
        <v>15</v>
      </c>
      <c r="D42" s="22"/>
      <c r="E42" s="15">
        <f>+IF(OR(SUM(E13:E32)=0,SUM(E13:E32)=""),"",((SUM(F13:F32)-SUM(E13:E32))/SUM(E13:E32)*100))</f>
        <v>-100</v>
      </c>
      <c r="F42" s="15" t="str">
        <f>+IF(OR(SUM(F13:F32)=0,SUM(F13:F32)=""),"",((SUM(G13:G32)-SUM(F13:F32))/SUM(F13:F32)*100))</f>
        <v/>
      </c>
      <c r="G42" s="15">
        <f>+IF(OR(SUM(G13:G32)=0,SUM(G13:G32)=""),"",((SUM(H13:H32)-SUM(G13:G32))/SUM(G13:G32)*100))</f>
        <v>-70.241960169902569</v>
      </c>
      <c r="H42" s="15">
        <f>+IF(OR(SUM(H13:H32)=0,SUM(H13:H32)=""),"",((SUM(E13:E32)-SUM(H13:H32))/SUM(H13:H32)*100))</f>
        <v>56.81982760929494</v>
      </c>
      <c r="I42" s="15">
        <f>+IF(OR(SUM(I13:I32)=0,SUM(I13:I32)=""),"",((SUM(J13:J32)-SUM(I13:I32))/SUM(I13:I32)*100))</f>
        <v>-57.701233724895296</v>
      </c>
      <c r="J42" s="21" cm="1">
        <f t="array" ref="J42">+IF(E7=0,"",SUM(E13:E32/E7*100))</f>
        <v>12.301458600358888</v>
      </c>
      <c r="K42" s="21" cm="1">
        <f t="array" ref="K42">+IF(F7=0,"",SUM(F13:F32/F7*100))</f>
        <v>0</v>
      </c>
      <c r="L42" s="21" cm="1">
        <f t="array" ref="L42">+IF(G7=0,"",SUM(G13:G32/G7*100))</f>
        <v>20.653827281879046</v>
      </c>
      <c r="M42" s="21" cm="1">
        <f t="array" ref="M42">+IF(H7=0,"",SUM(H13:H32/H7*100))</f>
        <v>6.6627072553630482</v>
      </c>
      <c r="N42" s="21" cm="1">
        <f t="array" ref="N42">+IF(I7=0,"",SUM(I13:I32/I7*100))</f>
        <v>11.206089696054224</v>
      </c>
      <c r="O42" s="21" cm="1">
        <f t="array" ref="O42">+IF(J7=0,"",SUM(J13:J32/J7*100))</f>
        <v>3.5213857332455389</v>
      </c>
      <c r="P42" s="21"/>
      <c r="S42" s="10"/>
    </row>
    <row r="43" spans="1:23" ht="20.25" customHeight="1" x14ac:dyDescent="0.25">
      <c r="B43" s="19">
        <v>1</v>
      </c>
      <c r="C43" s="18" t="str">
        <f t="shared" ref="C43:C67" si="3">+C8</f>
        <v>COSTA RICA</v>
      </c>
      <c r="D43" s="17"/>
      <c r="E43" s="16">
        <f t="shared" ref="E43:G67" si="4">+IF(OR(E8=0,E8=""),"",((F8-E8)/E8*100))</f>
        <v>36.152307670619741</v>
      </c>
      <c r="F43" s="16">
        <f t="shared" si="4"/>
        <v>-40.995376732825086</v>
      </c>
      <c r="G43" s="16">
        <f t="shared" si="4"/>
        <v>23.488656902777073</v>
      </c>
      <c r="H43" s="16">
        <f t="shared" ref="H43:H67" si="5">+IF(OR(H8=0,H8=""),"",((E8-H8)/H8*100))</f>
        <v>0.80031385760417195</v>
      </c>
      <c r="I43" s="16">
        <f t="shared" ref="I43:I67" si="6">+IF(OR(I8=0,I8=""),"",((J8-I8)/I8*100))</f>
        <v>-4.2930465813475864</v>
      </c>
      <c r="J43" s="26">
        <f t="shared" ref="J43:J67" si="7">+IF(OR(E8=0,E8=""),"",(E8/E$7*100))</f>
        <v>69.554902589079745</v>
      </c>
      <c r="K43" s="26">
        <f t="shared" ref="K43:K67" si="8">+IF(OR(F8=0,F8=""),"",(F8/F$7*100))</f>
        <v>75.464929191136477</v>
      </c>
      <c r="L43" s="26">
        <f t="shared" ref="L43:L67" si="9">+IF(OR(G8=0,G8=""),"",(G8/G$7*100))</f>
        <v>43.781236151064199</v>
      </c>
      <c r="M43" s="26">
        <f t="shared" ref="M43:M67" si="10">+IF(OR(H8=0,H8=""),"",(H8/H$7*100))</f>
        <v>58.608547296447689</v>
      </c>
      <c r="N43" s="26">
        <f t="shared" ref="N43:N67" si="11">+IF(OR(I8=0,I8=""),"",(I8/I$7*100))</f>
        <v>65.504705492964305</v>
      </c>
      <c r="O43" s="26">
        <f t="shared" ref="O43:O67" si="12">+IF(OR(J8=0,J8=""),"",(J8/J$7*100))</f>
        <v>46.574456514236132</v>
      </c>
      <c r="P43" s="16">
        <f>+N43</f>
        <v>65.504705492964305</v>
      </c>
      <c r="S43" s="10"/>
    </row>
    <row r="44" spans="1:23" ht="20.25" customHeight="1" x14ac:dyDescent="0.25">
      <c r="B44" s="19">
        <v>2</v>
      </c>
      <c r="C44" s="18" t="str">
        <f t="shared" si="3"/>
        <v>ESTADOS UNIDOS (EEUU)</v>
      </c>
      <c r="D44" s="17"/>
      <c r="E44" s="16">
        <f t="shared" si="4"/>
        <v>69.61148265599293</v>
      </c>
      <c r="F44" s="16">
        <f t="shared" si="4"/>
        <v>15.618541629702188</v>
      </c>
      <c r="G44" s="16">
        <f t="shared" si="4"/>
        <v>-9.9561663258821937</v>
      </c>
      <c r="H44" s="16">
        <f t="shared" si="5"/>
        <v>-43.367819264913557</v>
      </c>
      <c r="I44" s="16">
        <f t="shared" si="6"/>
        <v>93.904498125591061</v>
      </c>
      <c r="J44" s="26">
        <f t="shared" si="7"/>
        <v>18.143565752371188</v>
      </c>
      <c r="K44" s="26">
        <f t="shared" si="8"/>
        <v>24.522814273699407</v>
      </c>
      <c r="L44" s="26">
        <f t="shared" si="9"/>
        <v>27.877550094568583</v>
      </c>
      <c r="M44" s="26">
        <f t="shared" si="10"/>
        <v>27.211623416751817</v>
      </c>
      <c r="N44" s="26">
        <f t="shared" si="11"/>
        <v>18.078953464718165</v>
      </c>
      <c r="O44" s="26">
        <f t="shared" si="12"/>
        <v>26.043117849507556</v>
      </c>
      <c r="P44" s="16">
        <f>+IF(N44="",P43,(N44+P43))</f>
        <v>83.583658957682474</v>
      </c>
      <c r="S44" s="10"/>
    </row>
    <row r="45" spans="1:23" ht="20.25" customHeight="1" x14ac:dyDescent="0.25">
      <c r="B45" s="19">
        <v>3</v>
      </c>
      <c r="C45" s="18" t="str">
        <f t="shared" si="3"/>
        <v>JAPON</v>
      </c>
      <c r="D45" s="17"/>
      <c r="E45" s="16" t="str">
        <f t="shared" si="4"/>
        <v/>
      </c>
      <c r="F45" s="16">
        <f t="shared" si="4"/>
        <v>-100</v>
      </c>
      <c r="G45" s="16" t="str">
        <f t="shared" si="4"/>
        <v/>
      </c>
      <c r="H45" s="16" t="str">
        <f t="shared" si="5"/>
        <v/>
      </c>
      <c r="I45" s="16" t="str">
        <f t="shared" si="6"/>
        <v/>
      </c>
      <c r="J45" s="26" t="str">
        <f t="shared" si="7"/>
        <v/>
      </c>
      <c r="K45" s="26">
        <f t="shared" si="8"/>
        <v>1.2256535164121963E-2</v>
      </c>
      <c r="L45" s="26" t="str">
        <f t="shared" si="9"/>
        <v/>
      </c>
      <c r="M45" s="26" t="str">
        <f t="shared" si="10"/>
        <v/>
      </c>
      <c r="N45" s="26" t="str">
        <f t="shared" si="11"/>
        <v/>
      </c>
      <c r="O45" s="26">
        <f t="shared" si="12"/>
        <v>6.9666792798096013</v>
      </c>
      <c r="P45" s="16">
        <f>+IF(N45="",P44,(N45+P44))</f>
        <v>83.583658957682474</v>
      </c>
      <c r="S45" s="10"/>
    </row>
    <row r="46" spans="1:23" ht="20.25" customHeight="1" x14ac:dyDescent="0.25">
      <c r="B46" s="19">
        <v>4</v>
      </c>
      <c r="C46" s="18" t="str">
        <f t="shared" si="3"/>
        <v>COLOMBIA</v>
      </c>
      <c r="D46" s="17"/>
      <c r="E46" s="16" t="str">
        <f t="shared" si="4"/>
        <v/>
      </c>
      <c r="F46" s="16" t="str">
        <f t="shared" si="4"/>
        <v/>
      </c>
      <c r="G46" s="16" t="str">
        <f t="shared" si="4"/>
        <v/>
      </c>
      <c r="H46" s="16" t="str">
        <f t="shared" si="5"/>
        <v/>
      </c>
      <c r="I46" s="16" t="str">
        <f t="shared" si="6"/>
        <v/>
      </c>
      <c r="J46" s="26" t="str">
        <f t="shared" si="7"/>
        <v/>
      </c>
      <c r="K46" s="26" t="str">
        <f t="shared" si="8"/>
        <v/>
      </c>
      <c r="L46" s="26" t="str">
        <f t="shared" si="9"/>
        <v/>
      </c>
      <c r="M46" s="26" t="str">
        <f t="shared" si="10"/>
        <v/>
      </c>
      <c r="N46" s="26" t="str">
        <f t="shared" si="11"/>
        <v/>
      </c>
      <c r="O46" s="26">
        <f t="shared" si="12"/>
        <v>12.095424600552183</v>
      </c>
      <c r="P46" s="16">
        <f>+IF(N46="",P45,(N46+P45))</f>
        <v>83.583658957682474</v>
      </c>
      <c r="S46" s="10"/>
    </row>
    <row r="47" spans="1:23" ht="20.25" customHeight="1" x14ac:dyDescent="0.25">
      <c r="B47" s="19">
        <v>5</v>
      </c>
      <c r="C47" s="18" t="str">
        <f t="shared" si="3"/>
        <v>TURQUIA</v>
      </c>
      <c r="D47" s="17"/>
      <c r="E47" s="16">
        <f t="shared" si="4"/>
        <v>-100</v>
      </c>
      <c r="F47" s="16" t="str">
        <f t="shared" si="4"/>
        <v/>
      </c>
      <c r="G47" s="16">
        <f t="shared" si="4"/>
        <v>-9.7957468149513058</v>
      </c>
      <c r="H47" s="16">
        <f t="shared" si="5"/>
        <v>-99.999938884692824</v>
      </c>
      <c r="I47" s="16">
        <f t="shared" si="6"/>
        <v>23.980813072162118</v>
      </c>
      <c r="J47" s="26">
        <f t="shared" si="7"/>
        <v>5.4088695206357342E-6</v>
      </c>
      <c r="K47" s="26" t="str">
        <f t="shared" si="8"/>
        <v/>
      </c>
      <c r="L47" s="26">
        <f t="shared" si="9"/>
        <v>7.687386472488182</v>
      </c>
      <c r="M47" s="26">
        <f t="shared" si="10"/>
        <v>7.5171220314374478</v>
      </c>
      <c r="N47" s="26">
        <f t="shared" si="11"/>
        <v>5.2102513462633064</v>
      </c>
      <c r="O47" s="26">
        <f t="shared" si="12"/>
        <v>4.7989360226489897</v>
      </c>
      <c r="P47" s="16">
        <f>+IF(N47="",P46,(N47+P46))</f>
        <v>88.793910303945779</v>
      </c>
      <c r="S47" s="10"/>
    </row>
    <row r="48" spans="1:23" ht="20.25" customHeight="1" x14ac:dyDescent="0.25">
      <c r="B48" s="19">
        <v>6</v>
      </c>
      <c r="C48" s="18" t="str">
        <f t="shared" si="3"/>
        <v>RUSIA</v>
      </c>
      <c r="D48" s="17"/>
      <c r="E48" s="16">
        <f t="shared" si="4"/>
        <v>-100</v>
      </c>
      <c r="F48" s="16" t="str">
        <f t="shared" si="4"/>
        <v/>
      </c>
      <c r="G48" s="16">
        <f t="shared" si="4"/>
        <v>-71.011644559091692</v>
      </c>
      <c r="H48" s="16">
        <f t="shared" si="5"/>
        <v>60.983629639122036</v>
      </c>
      <c r="I48" s="16">
        <f t="shared" si="6"/>
        <v>-56.892945694169448</v>
      </c>
      <c r="J48" s="26">
        <f t="shared" si="7"/>
        <v>12.301458600358888</v>
      </c>
      <c r="K48" s="26" t="str">
        <f t="shared" si="8"/>
        <v/>
      </c>
      <c r="L48" s="26">
        <f t="shared" si="9"/>
        <v>20.653827281879046</v>
      </c>
      <c r="M48" s="26">
        <f t="shared" si="10"/>
        <v>6.4903779691106873</v>
      </c>
      <c r="N48" s="26">
        <f t="shared" si="11"/>
        <v>10.995967517250286</v>
      </c>
      <c r="O48" s="26">
        <f t="shared" si="12"/>
        <v>3.5213857332455389</v>
      </c>
      <c r="P48" s="16"/>
      <c r="S48" s="10"/>
    </row>
    <row r="49" spans="2:19" ht="20.25" customHeight="1" x14ac:dyDescent="0.25">
      <c r="B49" s="19">
        <v>7</v>
      </c>
      <c r="C49" s="18" t="str">
        <f t="shared" si="3"/>
        <v>CHINA</v>
      </c>
      <c r="D49" s="17"/>
      <c r="E49" s="16" t="str">
        <f t="shared" si="4"/>
        <v/>
      </c>
      <c r="F49" s="16" t="str">
        <f t="shared" si="4"/>
        <v/>
      </c>
      <c r="G49" s="16" t="str">
        <f t="shared" si="4"/>
        <v/>
      </c>
      <c r="H49" s="16">
        <f t="shared" si="5"/>
        <v>-100</v>
      </c>
      <c r="I49" s="16">
        <f t="shared" si="6"/>
        <v>-100</v>
      </c>
      <c r="J49" s="26" t="str">
        <f t="shared" si="7"/>
        <v/>
      </c>
      <c r="K49" s="26" t="str">
        <f t="shared" si="8"/>
        <v/>
      </c>
      <c r="L49" s="26" t="str">
        <f t="shared" si="9"/>
        <v/>
      </c>
      <c r="M49" s="26">
        <f t="shared" si="10"/>
        <v>0.11104252285427836</v>
      </c>
      <c r="N49" s="26">
        <f t="shared" si="11"/>
        <v>0.21012217880393941</v>
      </c>
      <c r="O49" s="26" t="str">
        <f t="shared" si="12"/>
        <v/>
      </c>
      <c r="P49" s="16"/>
      <c r="S49" s="10"/>
    </row>
    <row r="50" spans="2:19" ht="20.25" customHeight="1" x14ac:dyDescent="0.25">
      <c r="B50" s="19">
        <v>8</v>
      </c>
      <c r="C50" s="18" t="str">
        <f t="shared" si="3"/>
        <v>ISLAS VIRGENES (G.B.)</v>
      </c>
      <c r="D50" s="17"/>
      <c r="E50" s="16" t="str">
        <f t="shared" si="4"/>
        <v/>
      </c>
      <c r="F50" s="16" t="str">
        <f t="shared" si="4"/>
        <v/>
      </c>
      <c r="G50" s="16" t="str">
        <f t="shared" si="4"/>
        <v/>
      </c>
      <c r="H50" s="16">
        <f t="shared" si="5"/>
        <v>-100</v>
      </c>
      <c r="I50" s="16" t="str">
        <f t="shared" si="6"/>
        <v/>
      </c>
      <c r="J50" s="26" t="str">
        <f t="shared" si="7"/>
        <v/>
      </c>
      <c r="K50" s="26" t="str">
        <f t="shared" si="8"/>
        <v/>
      </c>
      <c r="L50" s="26" t="str">
        <f t="shared" si="9"/>
        <v/>
      </c>
      <c r="M50" s="26">
        <f t="shared" si="10"/>
        <v>6.1286763398082887E-2</v>
      </c>
      <c r="N50" s="26" t="str">
        <f t="shared" si="11"/>
        <v/>
      </c>
      <c r="O50" s="26" t="str">
        <f t="shared" si="12"/>
        <v/>
      </c>
      <c r="P50" s="16"/>
      <c r="S50" s="10"/>
    </row>
    <row r="51" spans="2:19" ht="20.25" customHeight="1" x14ac:dyDescent="0.25">
      <c r="B51" s="19">
        <v>9</v>
      </c>
      <c r="C51" s="18">
        <f t="shared" si="3"/>
        <v>0</v>
      </c>
      <c r="D51" s="17"/>
      <c r="E51" s="16" t="str">
        <f t="shared" si="4"/>
        <v/>
      </c>
      <c r="F51" s="16" t="str">
        <f t="shared" si="4"/>
        <v/>
      </c>
      <c r="G51" s="16" t="str">
        <f t="shared" si="4"/>
        <v/>
      </c>
      <c r="H51" s="16" t="str">
        <f t="shared" si="5"/>
        <v/>
      </c>
      <c r="I51" s="16" t="str">
        <f t="shared" si="6"/>
        <v/>
      </c>
      <c r="J51" s="26" t="str">
        <f t="shared" si="7"/>
        <v/>
      </c>
      <c r="K51" s="26" t="str">
        <f t="shared" si="8"/>
        <v/>
      </c>
      <c r="L51" s="26" t="str">
        <f t="shared" si="9"/>
        <v/>
      </c>
      <c r="M51" s="26" t="str">
        <f t="shared" si="10"/>
        <v/>
      </c>
      <c r="N51" s="26" t="str">
        <f t="shared" si="11"/>
        <v/>
      </c>
      <c r="O51" s="26" t="str">
        <f t="shared" si="12"/>
        <v/>
      </c>
      <c r="P51" s="16"/>
      <c r="S51" s="10"/>
    </row>
    <row r="52" spans="2:19" ht="20.25" customHeight="1" x14ac:dyDescent="0.25">
      <c r="B52" s="19">
        <v>10</v>
      </c>
      <c r="C52" s="18">
        <f t="shared" si="3"/>
        <v>0</v>
      </c>
      <c r="D52" s="17"/>
      <c r="E52" s="16" t="str">
        <f t="shared" si="4"/>
        <v/>
      </c>
      <c r="F52" s="16" t="str">
        <f t="shared" si="4"/>
        <v/>
      </c>
      <c r="G52" s="16" t="str">
        <f t="shared" si="4"/>
        <v/>
      </c>
      <c r="H52" s="16" t="str">
        <f t="shared" si="5"/>
        <v/>
      </c>
      <c r="I52" s="16" t="str">
        <f t="shared" si="6"/>
        <v/>
      </c>
      <c r="J52" s="26" t="str">
        <f t="shared" si="7"/>
        <v/>
      </c>
      <c r="K52" s="26" t="str">
        <f t="shared" si="8"/>
        <v/>
      </c>
      <c r="L52" s="26" t="str">
        <f t="shared" si="9"/>
        <v/>
      </c>
      <c r="M52" s="26" t="str">
        <f t="shared" si="10"/>
        <v/>
      </c>
      <c r="N52" s="26" t="str">
        <f t="shared" si="11"/>
        <v/>
      </c>
      <c r="O52" s="26" t="str">
        <f t="shared" si="12"/>
        <v/>
      </c>
      <c r="P52" s="16"/>
      <c r="S52" s="10"/>
    </row>
    <row r="53" spans="2:19" ht="20.25" customHeight="1" x14ac:dyDescent="0.25">
      <c r="B53" s="19">
        <v>11</v>
      </c>
      <c r="C53" s="18">
        <f t="shared" si="3"/>
        <v>0</v>
      </c>
      <c r="D53" s="17"/>
      <c r="E53" s="16" t="str">
        <f t="shared" si="4"/>
        <v/>
      </c>
      <c r="F53" s="16" t="str">
        <f t="shared" si="4"/>
        <v/>
      </c>
      <c r="G53" s="16" t="str">
        <f t="shared" si="4"/>
        <v/>
      </c>
      <c r="H53" s="16" t="str">
        <f t="shared" si="5"/>
        <v/>
      </c>
      <c r="I53" s="16" t="str">
        <f t="shared" si="6"/>
        <v/>
      </c>
      <c r="J53" s="26" t="str">
        <f t="shared" si="7"/>
        <v/>
      </c>
      <c r="K53" s="26" t="str">
        <f t="shared" si="8"/>
        <v/>
      </c>
      <c r="L53" s="26" t="str">
        <f t="shared" si="9"/>
        <v/>
      </c>
      <c r="M53" s="26" t="str">
        <f t="shared" si="10"/>
        <v/>
      </c>
      <c r="N53" s="26" t="str">
        <f t="shared" si="11"/>
        <v/>
      </c>
      <c r="O53" s="26" t="str">
        <f t="shared" si="12"/>
        <v/>
      </c>
      <c r="P53" s="16"/>
      <c r="S53" s="10"/>
    </row>
    <row r="54" spans="2:19" ht="20.25" customHeight="1" x14ac:dyDescent="0.25">
      <c r="B54" s="19">
        <v>12</v>
      </c>
      <c r="C54" s="18">
        <f t="shared" si="3"/>
        <v>0</v>
      </c>
      <c r="D54" s="17"/>
      <c r="E54" s="16" t="str">
        <f t="shared" si="4"/>
        <v/>
      </c>
      <c r="F54" s="16" t="str">
        <f t="shared" si="4"/>
        <v/>
      </c>
      <c r="G54" s="16" t="str">
        <f t="shared" si="4"/>
        <v/>
      </c>
      <c r="H54" s="16" t="str">
        <f t="shared" si="5"/>
        <v/>
      </c>
      <c r="I54" s="16" t="str">
        <f t="shared" si="6"/>
        <v/>
      </c>
      <c r="J54" s="26" t="str">
        <f t="shared" si="7"/>
        <v/>
      </c>
      <c r="K54" s="26" t="str">
        <f t="shared" si="8"/>
        <v/>
      </c>
      <c r="L54" s="26" t="str">
        <f t="shared" si="9"/>
        <v/>
      </c>
      <c r="M54" s="26" t="str">
        <f t="shared" si="10"/>
        <v/>
      </c>
      <c r="N54" s="26" t="str">
        <f t="shared" si="11"/>
        <v/>
      </c>
      <c r="O54" s="26" t="str">
        <f t="shared" si="12"/>
        <v/>
      </c>
      <c r="P54" s="16"/>
      <c r="S54" s="10"/>
    </row>
    <row r="55" spans="2:19" ht="20.25" customHeight="1" x14ac:dyDescent="0.25">
      <c r="B55" s="19">
        <v>13</v>
      </c>
      <c r="C55" s="18">
        <f t="shared" si="3"/>
        <v>0</v>
      </c>
      <c r="D55" s="17"/>
      <c r="E55" s="16" t="str">
        <f t="shared" si="4"/>
        <v/>
      </c>
      <c r="F55" s="16" t="str">
        <f t="shared" si="4"/>
        <v/>
      </c>
      <c r="G55" s="16" t="str">
        <f t="shared" si="4"/>
        <v/>
      </c>
      <c r="H55" s="16" t="str">
        <f t="shared" si="5"/>
        <v/>
      </c>
      <c r="I55" s="16" t="str">
        <f t="shared" si="6"/>
        <v/>
      </c>
      <c r="J55" s="26" t="str">
        <f t="shared" si="7"/>
        <v/>
      </c>
      <c r="K55" s="26" t="str">
        <f t="shared" si="8"/>
        <v/>
      </c>
      <c r="L55" s="26" t="str">
        <f t="shared" si="9"/>
        <v/>
      </c>
      <c r="M55" s="26" t="str">
        <f t="shared" si="10"/>
        <v/>
      </c>
      <c r="N55" s="26" t="str">
        <f t="shared" si="11"/>
        <v/>
      </c>
      <c r="O55" s="26" t="str">
        <f t="shared" si="12"/>
        <v/>
      </c>
      <c r="P55" s="16"/>
      <c r="S55" s="10"/>
    </row>
    <row r="56" spans="2:19" ht="20.25" customHeight="1" x14ac:dyDescent="0.25">
      <c r="B56" s="19">
        <v>14</v>
      </c>
      <c r="C56" s="18">
        <f t="shared" si="3"/>
        <v>0</v>
      </c>
      <c r="D56" s="17"/>
      <c r="E56" s="16" t="str">
        <f t="shared" si="4"/>
        <v/>
      </c>
      <c r="F56" s="16" t="str">
        <f t="shared" si="4"/>
        <v/>
      </c>
      <c r="G56" s="16" t="str">
        <f t="shared" si="4"/>
        <v/>
      </c>
      <c r="H56" s="16" t="str">
        <f t="shared" si="5"/>
        <v/>
      </c>
      <c r="I56" s="16" t="str">
        <f t="shared" si="6"/>
        <v/>
      </c>
      <c r="J56" s="26" t="str">
        <f t="shared" si="7"/>
        <v/>
      </c>
      <c r="K56" s="26" t="str">
        <f t="shared" si="8"/>
        <v/>
      </c>
      <c r="L56" s="26" t="str">
        <f t="shared" si="9"/>
        <v/>
      </c>
      <c r="M56" s="26" t="str">
        <f t="shared" si="10"/>
        <v/>
      </c>
      <c r="N56" s="26" t="str">
        <f t="shared" si="11"/>
        <v/>
      </c>
      <c r="O56" s="26" t="str">
        <f t="shared" si="12"/>
        <v/>
      </c>
      <c r="P56" s="16"/>
      <c r="S56" s="10"/>
    </row>
    <row r="57" spans="2:19" ht="20.25" customHeight="1" x14ac:dyDescent="0.25">
      <c r="B57" s="19">
        <v>15</v>
      </c>
      <c r="C57" s="18">
        <f t="shared" si="3"/>
        <v>0</v>
      </c>
      <c r="D57" s="17"/>
      <c r="E57" s="16" t="str">
        <f t="shared" si="4"/>
        <v/>
      </c>
      <c r="F57" s="16" t="str">
        <f t="shared" si="4"/>
        <v/>
      </c>
      <c r="G57" s="16" t="str">
        <f t="shared" si="4"/>
        <v/>
      </c>
      <c r="H57" s="16" t="str">
        <f t="shared" si="5"/>
        <v/>
      </c>
      <c r="I57" s="16" t="str">
        <f t="shared" si="6"/>
        <v/>
      </c>
      <c r="J57" s="26" t="str">
        <f t="shared" si="7"/>
        <v/>
      </c>
      <c r="K57" s="26" t="str">
        <f t="shared" si="8"/>
        <v/>
      </c>
      <c r="L57" s="26" t="str">
        <f t="shared" si="9"/>
        <v/>
      </c>
      <c r="M57" s="26" t="str">
        <f t="shared" si="10"/>
        <v/>
      </c>
      <c r="N57" s="26" t="str">
        <f t="shared" si="11"/>
        <v/>
      </c>
      <c r="O57" s="26" t="str">
        <f t="shared" si="12"/>
        <v/>
      </c>
      <c r="P57" s="16"/>
      <c r="S57" s="10"/>
    </row>
    <row r="58" spans="2:19" ht="20.25" customHeight="1" x14ac:dyDescent="0.25">
      <c r="B58" s="19">
        <v>16</v>
      </c>
      <c r="C58" s="18">
        <f t="shared" si="3"/>
        <v>0</v>
      </c>
      <c r="D58" s="17"/>
      <c r="E58" s="16" t="str">
        <f t="shared" si="4"/>
        <v/>
      </c>
      <c r="F58" s="16" t="str">
        <f t="shared" si="4"/>
        <v/>
      </c>
      <c r="G58" s="16" t="str">
        <f t="shared" si="4"/>
        <v/>
      </c>
      <c r="H58" s="16" t="str">
        <f t="shared" si="5"/>
        <v/>
      </c>
      <c r="I58" s="16" t="str">
        <f t="shared" si="6"/>
        <v/>
      </c>
      <c r="J58" s="26" t="str">
        <f t="shared" si="7"/>
        <v/>
      </c>
      <c r="K58" s="26" t="str">
        <f t="shared" si="8"/>
        <v/>
      </c>
      <c r="L58" s="26" t="str">
        <f t="shared" si="9"/>
        <v/>
      </c>
      <c r="M58" s="26" t="str">
        <f t="shared" si="10"/>
        <v/>
      </c>
      <c r="N58" s="26" t="str">
        <f t="shared" si="11"/>
        <v/>
      </c>
      <c r="O58" s="26" t="str">
        <f t="shared" si="12"/>
        <v/>
      </c>
      <c r="P58" s="16"/>
      <c r="S58" s="10"/>
    </row>
    <row r="59" spans="2:19" ht="20.25" customHeight="1" x14ac:dyDescent="0.25">
      <c r="B59" s="19">
        <v>17</v>
      </c>
      <c r="C59" s="18">
        <f t="shared" si="3"/>
        <v>0</v>
      </c>
      <c r="D59" s="17"/>
      <c r="E59" s="16" t="str">
        <f t="shared" si="4"/>
        <v/>
      </c>
      <c r="F59" s="16" t="str">
        <f t="shared" si="4"/>
        <v/>
      </c>
      <c r="G59" s="16" t="str">
        <f t="shared" si="4"/>
        <v/>
      </c>
      <c r="H59" s="16" t="str">
        <f t="shared" si="5"/>
        <v/>
      </c>
      <c r="I59" s="16" t="str">
        <f t="shared" si="6"/>
        <v/>
      </c>
      <c r="J59" s="26" t="str">
        <f t="shared" si="7"/>
        <v/>
      </c>
      <c r="K59" s="26" t="str">
        <f t="shared" si="8"/>
        <v/>
      </c>
      <c r="L59" s="26" t="str">
        <f t="shared" si="9"/>
        <v/>
      </c>
      <c r="M59" s="26" t="str">
        <f t="shared" si="10"/>
        <v/>
      </c>
      <c r="N59" s="26" t="str">
        <f t="shared" si="11"/>
        <v/>
      </c>
      <c r="O59" s="26" t="str">
        <f t="shared" si="12"/>
        <v/>
      </c>
      <c r="P59" s="16"/>
      <c r="S59" s="10"/>
    </row>
    <row r="60" spans="2:19" ht="20.25" customHeight="1" x14ac:dyDescent="0.25">
      <c r="B60" s="19">
        <v>18</v>
      </c>
      <c r="C60" s="18">
        <f t="shared" si="3"/>
        <v>0</v>
      </c>
      <c r="D60" s="17"/>
      <c r="E60" s="16" t="str">
        <f t="shared" si="4"/>
        <v/>
      </c>
      <c r="F60" s="16" t="str">
        <f t="shared" si="4"/>
        <v/>
      </c>
      <c r="G60" s="16" t="str">
        <f t="shared" si="4"/>
        <v/>
      </c>
      <c r="H60" s="16" t="str">
        <f t="shared" si="5"/>
        <v/>
      </c>
      <c r="I60" s="16" t="str">
        <f t="shared" si="6"/>
        <v/>
      </c>
      <c r="J60" s="26" t="str">
        <f t="shared" si="7"/>
        <v/>
      </c>
      <c r="K60" s="26" t="str">
        <f t="shared" si="8"/>
        <v/>
      </c>
      <c r="L60" s="26" t="str">
        <f t="shared" si="9"/>
        <v/>
      </c>
      <c r="M60" s="26" t="str">
        <f t="shared" si="10"/>
        <v/>
      </c>
      <c r="N60" s="26" t="str">
        <f t="shared" si="11"/>
        <v/>
      </c>
      <c r="O60" s="26" t="str">
        <f t="shared" si="12"/>
        <v/>
      </c>
      <c r="P60" s="16"/>
      <c r="S60" s="10"/>
    </row>
    <row r="61" spans="2:19" ht="20.25" customHeight="1" x14ac:dyDescent="0.25">
      <c r="B61" s="19">
        <v>19</v>
      </c>
      <c r="C61" s="18">
        <f t="shared" si="3"/>
        <v>0</v>
      </c>
      <c r="D61" s="17"/>
      <c r="E61" s="16" t="str">
        <f t="shared" si="4"/>
        <v/>
      </c>
      <c r="F61" s="16" t="str">
        <f t="shared" si="4"/>
        <v/>
      </c>
      <c r="G61" s="16" t="str">
        <f t="shared" si="4"/>
        <v/>
      </c>
      <c r="H61" s="16" t="str">
        <f t="shared" si="5"/>
        <v/>
      </c>
      <c r="I61" s="16" t="str">
        <f t="shared" si="6"/>
        <v/>
      </c>
      <c r="J61" s="26" t="str">
        <f t="shared" si="7"/>
        <v/>
      </c>
      <c r="K61" s="26" t="str">
        <f t="shared" si="8"/>
        <v/>
      </c>
      <c r="L61" s="26" t="str">
        <f t="shared" si="9"/>
        <v/>
      </c>
      <c r="M61" s="26" t="str">
        <f t="shared" si="10"/>
        <v/>
      </c>
      <c r="N61" s="26" t="str">
        <f t="shared" si="11"/>
        <v/>
      </c>
      <c r="O61" s="26" t="str">
        <f t="shared" si="12"/>
        <v/>
      </c>
      <c r="P61" s="16"/>
      <c r="S61" s="10"/>
    </row>
    <row r="62" spans="2:19" ht="20.25" customHeight="1" x14ac:dyDescent="0.25">
      <c r="B62" s="19">
        <v>20</v>
      </c>
      <c r="C62" s="18">
        <f t="shared" si="3"/>
        <v>0</v>
      </c>
      <c r="D62" s="17"/>
      <c r="E62" s="16" t="str">
        <f t="shared" si="4"/>
        <v/>
      </c>
      <c r="F62" s="16" t="str">
        <f t="shared" si="4"/>
        <v/>
      </c>
      <c r="G62" s="16" t="str">
        <f t="shared" si="4"/>
        <v/>
      </c>
      <c r="H62" s="16" t="str">
        <f t="shared" si="5"/>
        <v/>
      </c>
      <c r="I62" s="16" t="str">
        <f t="shared" si="6"/>
        <v/>
      </c>
      <c r="J62" s="26" t="str">
        <f t="shared" si="7"/>
        <v/>
      </c>
      <c r="K62" s="26" t="str">
        <f t="shared" si="8"/>
        <v/>
      </c>
      <c r="L62" s="26" t="str">
        <f t="shared" si="9"/>
        <v/>
      </c>
      <c r="M62" s="26" t="str">
        <f t="shared" si="10"/>
        <v/>
      </c>
      <c r="N62" s="26" t="str">
        <f t="shared" si="11"/>
        <v/>
      </c>
      <c r="O62" s="26" t="str">
        <f t="shared" si="12"/>
        <v/>
      </c>
      <c r="P62" s="16"/>
      <c r="S62" s="10"/>
    </row>
    <row r="63" spans="2:19" ht="20.25" customHeight="1" x14ac:dyDescent="0.25">
      <c r="B63" s="19">
        <v>21</v>
      </c>
      <c r="C63" s="18">
        <f t="shared" si="3"/>
        <v>0</v>
      </c>
      <c r="D63" s="17"/>
      <c r="E63" s="16" t="str">
        <f t="shared" si="4"/>
        <v/>
      </c>
      <c r="F63" s="16" t="str">
        <f t="shared" si="4"/>
        <v/>
      </c>
      <c r="G63" s="16" t="str">
        <f t="shared" si="4"/>
        <v/>
      </c>
      <c r="H63" s="16" t="str">
        <f t="shared" si="5"/>
        <v/>
      </c>
      <c r="I63" s="16" t="str">
        <f t="shared" si="6"/>
        <v/>
      </c>
      <c r="J63" s="26" t="str">
        <f t="shared" si="7"/>
        <v/>
      </c>
      <c r="K63" s="26" t="str">
        <f t="shared" si="8"/>
        <v/>
      </c>
      <c r="L63" s="26" t="str">
        <f t="shared" si="9"/>
        <v/>
      </c>
      <c r="M63" s="26" t="str">
        <f t="shared" si="10"/>
        <v/>
      </c>
      <c r="N63" s="26" t="str">
        <f t="shared" si="11"/>
        <v/>
      </c>
      <c r="O63" s="26" t="str">
        <f t="shared" si="12"/>
        <v/>
      </c>
      <c r="P63" s="16"/>
      <c r="S63" s="10"/>
    </row>
    <row r="64" spans="2:19" ht="20.25" customHeight="1" x14ac:dyDescent="0.25">
      <c r="B64" s="19">
        <v>22</v>
      </c>
      <c r="C64" s="18">
        <f t="shared" si="3"/>
        <v>0</v>
      </c>
      <c r="D64" s="17"/>
      <c r="E64" s="16" t="str">
        <f t="shared" si="4"/>
        <v/>
      </c>
      <c r="F64" s="16" t="str">
        <f t="shared" si="4"/>
        <v/>
      </c>
      <c r="G64" s="16" t="str">
        <f t="shared" si="4"/>
        <v/>
      </c>
      <c r="H64" s="16" t="str">
        <f t="shared" si="5"/>
        <v/>
      </c>
      <c r="I64" s="16" t="str">
        <f t="shared" si="6"/>
        <v/>
      </c>
      <c r="J64" s="26" t="str">
        <f t="shared" si="7"/>
        <v/>
      </c>
      <c r="K64" s="26" t="str">
        <f t="shared" si="8"/>
        <v/>
      </c>
      <c r="L64" s="26" t="str">
        <f t="shared" si="9"/>
        <v/>
      </c>
      <c r="M64" s="26" t="str">
        <f t="shared" si="10"/>
        <v/>
      </c>
      <c r="N64" s="26" t="str">
        <f t="shared" si="11"/>
        <v/>
      </c>
      <c r="O64" s="26" t="str">
        <f t="shared" si="12"/>
        <v/>
      </c>
      <c r="P64" s="16"/>
      <c r="S64" s="10"/>
    </row>
    <row r="65" spans="1:23" ht="20.25" customHeight="1" x14ac:dyDescent="0.25">
      <c r="B65" s="19">
        <v>23</v>
      </c>
      <c r="C65" s="18">
        <f t="shared" si="3"/>
        <v>0</v>
      </c>
      <c r="D65" s="17"/>
      <c r="E65" s="16" t="str">
        <f t="shared" si="4"/>
        <v/>
      </c>
      <c r="F65" s="16" t="str">
        <f t="shared" si="4"/>
        <v/>
      </c>
      <c r="G65" s="16" t="str">
        <f t="shared" si="4"/>
        <v/>
      </c>
      <c r="H65" s="16" t="str">
        <f t="shared" si="5"/>
        <v/>
      </c>
      <c r="I65" s="16" t="str">
        <f t="shared" si="6"/>
        <v/>
      </c>
      <c r="J65" s="26" t="str">
        <f t="shared" si="7"/>
        <v/>
      </c>
      <c r="K65" s="26" t="str">
        <f t="shared" si="8"/>
        <v/>
      </c>
      <c r="L65" s="26" t="str">
        <f t="shared" si="9"/>
        <v/>
      </c>
      <c r="M65" s="26" t="str">
        <f t="shared" si="10"/>
        <v/>
      </c>
      <c r="N65" s="26" t="str">
        <f t="shared" si="11"/>
        <v/>
      </c>
      <c r="O65" s="26" t="str">
        <f t="shared" si="12"/>
        <v/>
      </c>
      <c r="P65" s="16"/>
      <c r="S65" s="10"/>
    </row>
    <row r="66" spans="1:23" ht="20.25" customHeight="1" x14ac:dyDescent="0.25">
      <c r="B66" s="19">
        <v>24</v>
      </c>
      <c r="C66" s="18">
        <f t="shared" si="3"/>
        <v>0</v>
      </c>
      <c r="D66" s="17"/>
      <c r="E66" s="16" t="str">
        <f t="shared" si="4"/>
        <v/>
      </c>
      <c r="F66" s="16" t="str">
        <f t="shared" si="4"/>
        <v/>
      </c>
      <c r="G66" s="16" t="str">
        <f t="shared" si="4"/>
        <v/>
      </c>
      <c r="H66" s="16" t="str">
        <f t="shared" si="5"/>
        <v/>
      </c>
      <c r="I66" s="16" t="str">
        <f t="shared" si="6"/>
        <v/>
      </c>
      <c r="J66" s="26" t="str">
        <f t="shared" si="7"/>
        <v/>
      </c>
      <c r="K66" s="26" t="str">
        <f t="shared" si="8"/>
        <v/>
      </c>
      <c r="L66" s="26" t="str">
        <f t="shared" si="9"/>
        <v/>
      </c>
      <c r="M66" s="26" t="str">
        <f t="shared" si="10"/>
        <v/>
      </c>
      <c r="N66" s="26" t="str">
        <f t="shared" si="11"/>
        <v/>
      </c>
      <c r="O66" s="26" t="str">
        <f t="shared" si="12"/>
        <v/>
      </c>
      <c r="P66" s="16"/>
      <c r="S66" s="10"/>
    </row>
    <row r="67" spans="1:23" ht="20.25" customHeight="1" x14ac:dyDescent="0.25">
      <c r="B67" s="19">
        <v>25</v>
      </c>
      <c r="C67" s="18">
        <f t="shared" si="3"/>
        <v>0</v>
      </c>
      <c r="D67" s="17"/>
      <c r="E67" s="16" t="str">
        <f t="shared" si="4"/>
        <v/>
      </c>
      <c r="F67" s="16" t="str">
        <f t="shared" si="4"/>
        <v/>
      </c>
      <c r="G67" s="16" t="str">
        <f t="shared" si="4"/>
        <v/>
      </c>
      <c r="H67" s="16" t="str">
        <f t="shared" si="5"/>
        <v/>
      </c>
      <c r="I67" s="16" t="str">
        <f t="shared" si="6"/>
        <v/>
      </c>
      <c r="J67" s="26" t="str">
        <f t="shared" si="7"/>
        <v/>
      </c>
      <c r="K67" s="26" t="str">
        <f t="shared" si="8"/>
        <v/>
      </c>
      <c r="L67" s="26" t="str">
        <f t="shared" si="9"/>
        <v/>
      </c>
      <c r="M67" s="26" t="str">
        <f t="shared" si="10"/>
        <v/>
      </c>
      <c r="N67" s="26" t="str">
        <f t="shared" si="11"/>
        <v/>
      </c>
      <c r="O67" s="26" t="str">
        <f t="shared" si="12"/>
        <v/>
      </c>
      <c r="P67" s="16"/>
      <c r="S67" s="10"/>
    </row>
    <row r="68" spans="1:23" ht="20.25" customHeight="1" x14ac:dyDescent="0.25">
      <c r="S68" s="10"/>
    </row>
    <row r="69" spans="1:23" ht="13" x14ac:dyDescent="0.25">
      <c r="A69" s="10"/>
      <c r="B69" s="10"/>
      <c r="C69" s="10"/>
      <c r="D69" s="10"/>
      <c r="E69" s="10"/>
      <c r="F69" s="10"/>
      <c r="G69" s="10"/>
      <c r="H69" s="10"/>
      <c r="I69" s="10"/>
      <c r="J69" s="10"/>
      <c r="K69" s="10"/>
      <c r="L69" s="10"/>
      <c r="M69" s="10"/>
      <c r="N69" s="10"/>
      <c r="O69" s="10"/>
      <c r="P69" s="10"/>
      <c r="Q69" s="10"/>
      <c r="R69" s="10"/>
      <c r="S69" s="10"/>
      <c r="T69" s="10"/>
      <c r="U69" s="10"/>
      <c r="V69" s="10"/>
      <c r="W69" s="10"/>
    </row>
    <row r="70" spans="1:23" ht="13" x14ac:dyDescent="0.25">
      <c r="A70" s="10"/>
      <c r="B70" s="10"/>
      <c r="C70" s="10"/>
      <c r="D70" s="10"/>
      <c r="E70" s="10"/>
      <c r="F70" s="10"/>
      <c r="G70" s="10"/>
      <c r="H70" s="10"/>
      <c r="I70" s="10"/>
      <c r="J70" s="10"/>
      <c r="K70" s="10"/>
      <c r="L70" s="10"/>
      <c r="M70" s="10"/>
      <c r="N70" s="10"/>
      <c r="O70" s="10"/>
      <c r="P70" s="10"/>
      <c r="Q70" s="10"/>
      <c r="R70" s="10"/>
      <c r="S70" s="10"/>
      <c r="T70" s="10"/>
      <c r="U70" s="10"/>
      <c r="V70" s="10"/>
      <c r="W70" s="10"/>
    </row>
    <row r="72" spans="1:23" ht="18" customHeight="1" x14ac:dyDescent="0.25">
      <c r="B72" s="92" t="s">
        <v>2</v>
      </c>
      <c r="C72" s="92" t="s">
        <v>14</v>
      </c>
      <c r="D72" s="92" t="s">
        <v>13</v>
      </c>
      <c r="E72" s="93" t="str">
        <f>+"Precio (USD/"&amp;D3&amp;"Pza)"</f>
        <v>Precio (USD/TMPza)</v>
      </c>
      <c r="F72" s="93"/>
      <c r="G72" s="93"/>
      <c r="H72" s="93"/>
      <c r="I72" s="93"/>
      <c r="J72" s="93"/>
      <c r="K72" s="94" t="s">
        <v>12</v>
      </c>
      <c r="L72" s="95"/>
      <c r="M72" s="95"/>
      <c r="N72" s="95"/>
      <c r="O72" s="96"/>
      <c r="P72" s="10"/>
    </row>
    <row r="73" spans="1:23" ht="46.5" x14ac:dyDescent="0.25">
      <c r="B73" s="92"/>
      <c r="C73" s="92"/>
      <c r="D73" s="92"/>
      <c r="E73" s="25">
        <f t="shared" ref="E73:J73" si="13">+E6</f>
        <v>2021</v>
      </c>
      <c r="F73" s="25">
        <f t="shared" si="13"/>
        <v>2022</v>
      </c>
      <c r="G73" s="25">
        <f t="shared" si="13"/>
        <v>2023</v>
      </c>
      <c r="H73" s="25">
        <f t="shared" si="13"/>
        <v>2024</v>
      </c>
      <c r="I73" s="25" t="str">
        <f t="shared" si="13"/>
        <v>Ene - Jun  2024</v>
      </c>
      <c r="J73" s="25" t="str">
        <f t="shared" si="13"/>
        <v>Ene - Jun  2025</v>
      </c>
      <c r="K73" s="24" t="str">
        <f>+E38</f>
        <v>2022 / 2021</v>
      </c>
      <c r="L73" s="23" t="str">
        <f>+F38</f>
        <v>2023 / 2022</v>
      </c>
      <c r="M73" s="23" t="str">
        <f>+G38</f>
        <v>2024 / 2023</v>
      </c>
      <c r="N73" s="23" t="str">
        <f>+H38</f>
        <v>2021 / 2024</v>
      </c>
      <c r="O73" s="23" t="str">
        <f>+I38</f>
        <v>Ene - Jun  2025 / Ene - Jun  2024</v>
      </c>
      <c r="P73" s="10"/>
      <c r="W73" s="20"/>
    </row>
    <row r="74" spans="1:23" ht="20.25" customHeight="1" x14ac:dyDescent="0.25">
      <c r="B74" s="22" t="s">
        <v>11</v>
      </c>
      <c r="C74" s="22" t="s">
        <v>10</v>
      </c>
      <c r="D74" s="22"/>
      <c r="E74" s="21">
        <f t="shared" ref="E74:J74" si="14">IF(E7=0,0,K7/E7)</f>
        <v>675.45508843886182</v>
      </c>
      <c r="F74" s="21">
        <f t="shared" si="14"/>
        <v>893.91350505117475</v>
      </c>
      <c r="G74" s="21">
        <f t="shared" si="14"/>
        <v>804.10540771058618</v>
      </c>
      <c r="H74" s="21">
        <f t="shared" si="14"/>
        <v>685.86249386815803</v>
      </c>
      <c r="I74" s="21">
        <f t="shared" si="14"/>
        <v>670.6915363330636</v>
      </c>
      <c r="J74" s="21">
        <f t="shared" si="14"/>
        <v>715.32955656765853</v>
      </c>
      <c r="K74" s="15">
        <f>+IF(OR(E74=0,E74=""),"",((F74-E74)/E74*100))</f>
        <v>32.342404454635549</v>
      </c>
      <c r="L74" s="15">
        <f>+IF(OR(F74=0,F74=""),"",((G74-F74)/F74*100))</f>
        <v>-10.046620487677634</v>
      </c>
      <c r="M74" s="15">
        <f>+IF(OR(G74=0,G74=""),"",((H74-G74)/G74*100))</f>
        <v>-14.704902206675143</v>
      </c>
      <c r="N74" s="15">
        <f>+IF(OR(H74=0,H74=""),"",((E74-H74)/H74*100))</f>
        <v>-1.5174186549551723</v>
      </c>
      <c r="O74" s="15">
        <f>+IF(OR(I74=0,I74=""),"",(J74-I74)/I74*100)</f>
        <v>6.6555216245382605</v>
      </c>
      <c r="P74" s="10"/>
      <c r="W74" s="20"/>
    </row>
    <row r="75" spans="1:23" ht="20.25" customHeight="1" x14ac:dyDescent="0.25">
      <c r="B75" s="19">
        <v>1</v>
      </c>
      <c r="C75" s="18" t="str">
        <f t="shared" ref="C75:C99" si="15">+C8</f>
        <v>COSTA RICA</v>
      </c>
      <c r="D75" s="17"/>
      <c r="E75" s="16">
        <f t="shared" ref="E75:E94" si="16">IF(OR(E8=0,E8=""),"",(K8/E8))</f>
        <v>689.34425454193968</v>
      </c>
      <c r="F75" s="16">
        <f t="shared" ref="F75:F94" si="17">IF(OR(F8=0,F8=""),"",(L8/F8))</f>
        <v>889.62334969818016</v>
      </c>
      <c r="G75" s="16">
        <f t="shared" ref="G75:G94" si="18">IF(OR(G8=0,G8=""),"",(M8/G8))</f>
        <v>809.03870607133342</v>
      </c>
      <c r="H75" s="16">
        <f t="shared" ref="H75:H94" si="19">IF(OR(H8=0,H8=""),"",(N8/H8))</f>
        <v>666.09630435115537</v>
      </c>
      <c r="I75" s="16">
        <f t="shared" ref="I75:I94" si="20">IF(OR(I8=0,I8=""),"",(O8/I8))</f>
        <v>655.18846577504667</v>
      </c>
      <c r="J75" s="16">
        <f t="shared" ref="J75:J94" si="21">IF(OR(J8=0,J8=""),"",(P8/J8))</f>
        <v>761.25894991740029</v>
      </c>
      <c r="K75" s="16">
        <f t="shared" ref="K75:K99" si="22">+IF(OR(E75=0,E75="",F75=0,F75=""),"",((F75-E75)/E75*100))</f>
        <v>29.053567043845657</v>
      </c>
      <c r="L75" s="16">
        <f t="shared" ref="L75:L99" si="23">+IF(OR(F75=0,F75="",G75=0,G75=""),"",((G75-F75)/F75*100))</f>
        <v>-9.0582878309327715</v>
      </c>
      <c r="M75" s="16">
        <f t="shared" ref="M75:M99" si="24">+IF(OR(G75=0,G75="",H75=0,H75=""),"",((H75-G75)/G75*100))</f>
        <v>-17.668178376075712</v>
      </c>
      <c r="N75" s="15">
        <f>+IF(OR(H75=0,H75=""),"",((E75-H75)/H75*100))</f>
        <v>3.4901785280778799</v>
      </c>
      <c r="O75" s="15">
        <f>+IF(OR(I75=0,I75=""),"",(J75-I75)/I75*100)</f>
        <v>16.189308829922535</v>
      </c>
      <c r="P75" s="10"/>
      <c r="W75" s="20"/>
    </row>
    <row r="76" spans="1:23" ht="20.25" customHeight="1" x14ac:dyDescent="0.25">
      <c r="B76" s="19">
        <v>2</v>
      </c>
      <c r="C76" s="18" t="str">
        <f t="shared" si="15"/>
        <v>ESTADOS UNIDOS (EEUU)</v>
      </c>
      <c r="D76" s="17"/>
      <c r="E76" s="16">
        <f t="shared" si="16"/>
        <v>771.86823145177061</v>
      </c>
      <c r="F76" s="16">
        <f t="shared" si="17"/>
        <v>907.05273461828074</v>
      </c>
      <c r="G76" s="16">
        <f t="shared" si="18"/>
        <v>880.23497101498322</v>
      </c>
      <c r="H76" s="16">
        <f t="shared" si="19"/>
        <v>757.74548285533115</v>
      </c>
      <c r="I76" s="16">
        <f t="shared" si="20"/>
        <v>775.98558337553118</v>
      </c>
      <c r="J76" s="16">
        <f t="shared" si="21"/>
        <v>743.64446208263587</v>
      </c>
      <c r="K76" s="16">
        <f t="shared" si="22"/>
        <v>17.51393536591705</v>
      </c>
      <c r="L76" s="16">
        <f t="shared" si="23"/>
        <v>-2.9565826307313174</v>
      </c>
      <c r="M76" s="16">
        <f t="shared" si="24"/>
        <v>-13.91554439360795</v>
      </c>
      <c r="N76" s="15">
        <f>+IF(OR(H76=0,H76=""),"",((E76-H76)/H76*100))</f>
        <v>1.8637852571845395</v>
      </c>
      <c r="O76" s="15">
        <f>+IF(OR(I76=0,I76=""),"",(J76-I76)/I76*100)</f>
        <v>-4.1677476986378643</v>
      </c>
      <c r="P76" s="10"/>
      <c r="W76" s="20"/>
    </row>
    <row r="77" spans="1:23" ht="20.25" customHeight="1" x14ac:dyDescent="0.25">
      <c r="B77" s="19">
        <v>3</v>
      </c>
      <c r="C77" s="18" t="str">
        <f t="shared" si="15"/>
        <v>JAPON</v>
      </c>
      <c r="D77" s="17"/>
      <c r="E77" s="16" t="str">
        <f t="shared" si="16"/>
        <v/>
      </c>
      <c r="F77" s="16">
        <f t="shared" si="17"/>
        <v>1020</v>
      </c>
      <c r="G77" s="16" t="str">
        <f t="shared" si="18"/>
        <v/>
      </c>
      <c r="H77" s="16" t="str">
        <f t="shared" si="19"/>
        <v/>
      </c>
      <c r="I77" s="16" t="str">
        <f t="shared" si="20"/>
        <v/>
      </c>
      <c r="J77" s="16">
        <f t="shared" si="21"/>
        <v>561</v>
      </c>
      <c r="K77" s="16" t="str">
        <f t="shared" si="22"/>
        <v/>
      </c>
      <c r="L77" s="16" t="str">
        <f t="shared" si="23"/>
        <v/>
      </c>
      <c r="M77" s="16" t="str">
        <f t="shared" si="24"/>
        <v/>
      </c>
      <c r="N77" s="15" t="str">
        <f>+IF(OR(H77=0,H77=""),"",((E77-H77)/H77*100))</f>
        <v/>
      </c>
      <c r="O77" s="15" t="str">
        <f>+IF(OR(I77=0,I77=""),"",(J77-I77)/I77*100)</f>
        <v/>
      </c>
      <c r="P77" s="10"/>
      <c r="W77" s="20"/>
    </row>
    <row r="78" spans="1:23" ht="20.25" customHeight="1" x14ac:dyDescent="0.25">
      <c r="B78" s="19">
        <v>4</v>
      </c>
      <c r="C78" s="18" t="str">
        <f t="shared" si="15"/>
        <v>COLOMBIA</v>
      </c>
      <c r="D78" s="17"/>
      <c r="E78" s="16" t="str">
        <f t="shared" si="16"/>
        <v/>
      </c>
      <c r="F78" s="16" t="str">
        <f t="shared" si="17"/>
        <v/>
      </c>
      <c r="G78" s="16" t="str">
        <f t="shared" si="18"/>
        <v/>
      </c>
      <c r="H78" s="16" t="str">
        <f t="shared" si="19"/>
        <v/>
      </c>
      <c r="I78" s="16" t="str">
        <f t="shared" si="20"/>
        <v/>
      </c>
      <c r="J78" s="16">
        <f t="shared" si="21"/>
        <v>621.22103430836546</v>
      </c>
      <c r="K78" s="16" t="str">
        <f t="shared" si="22"/>
        <v/>
      </c>
      <c r="L78" s="16" t="str">
        <f t="shared" si="23"/>
        <v/>
      </c>
      <c r="M78" s="16" t="str">
        <f t="shared" si="24"/>
        <v/>
      </c>
      <c r="N78" s="15" t="str">
        <f>+IF(OR(H78=0,H78=""),"",((E78-H78)/H78*100))</f>
        <v/>
      </c>
      <c r="O78" s="15" t="str">
        <f>+IF(OR(I78=0,I78=""),"",(J78-I78)/I78*100)</f>
        <v/>
      </c>
      <c r="P78" s="10"/>
      <c r="W78" s="20"/>
    </row>
    <row r="79" spans="1:23" ht="20.25" customHeight="1" x14ac:dyDescent="0.25">
      <c r="B79" s="19">
        <v>5</v>
      </c>
      <c r="C79" s="18" t="str">
        <f t="shared" si="15"/>
        <v>TURQUIA</v>
      </c>
      <c r="D79" s="17"/>
      <c r="E79" s="16">
        <f t="shared" si="16"/>
        <v>59452.600000000006</v>
      </c>
      <c r="F79" s="16" t="str">
        <f t="shared" si="17"/>
        <v/>
      </c>
      <c r="G79" s="16">
        <f t="shared" si="18"/>
        <v>999.74935530883261</v>
      </c>
      <c r="H79" s="16">
        <f t="shared" si="19"/>
        <v>647.23905989404807</v>
      </c>
      <c r="I79" s="16">
        <f t="shared" si="20"/>
        <v>634.06281077738515</v>
      </c>
      <c r="J79" s="16">
        <f t="shared" si="21"/>
        <v>658.99999999999989</v>
      </c>
      <c r="K79" s="16" t="str">
        <f t="shared" si="22"/>
        <v/>
      </c>
      <c r="L79" s="16" t="str">
        <f t="shared" si="23"/>
        <v/>
      </c>
      <c r="M79" s="16">
        <f t="shared" si="24"/>
        <v>-35.259867240013435</v>
      </c>
      <c r="N79" s="15"/>
      <c r="O79" s="15"/>
      <c r="P79" s="10"/>
      <c r="W79" s="20"/>
    </row>
    <row r="80" spans="1:23" ht="20.25" customHeight="1" x14ac:dyDescent="0.25">
      <c r="B80" s="19">
        <v>6</v>
      </c>
      <c r="C80" s="18" t="str">
        <f t="shared" si="15"/>
        <v>RUSIA</v>
      </c>
      <c r="D80" s="17"/>
      <c r="E80" s="16">
        <f t="shared" si="16"/>
        <v>454.69999999999959</v>
      </c>
      <c r="F80" s="16" t="str">
        <f t="shared" si="17"/>
        <v/>
      </c>
      <c r="G80" s="16">
        <f t="shared" si="18"/>
        <v>618.07294994942686</v>
      </c>
      <c r="H80" s="16">
        <f t="shared" si="19"/>
        <v>609.93032740847559</v>
      </c>
      <c r="I80" s="16">
        <f t="shared" si="20"/>
        <v>609.92218181800729</v>
      </c>
      <c r="J80" s="16">
        <f t="shared" si="21"/>
        <v>603.78938833284712</v>
      </c>
      <c r="K80" s="16" t="str">
        <f t="shared" si="22"/>
        <v/>
      </c>
      <c r="L80" s="16" t="str">
        <f t="shared" si="23"/>
        <v/>
      </c>
      <c r="M80" s="16">
        <f t="shared" si="24"/>
        <v>-1.3174209519471005</v>
      </c>
      <c r="N80" s="15"/>
      <c r="O80" s="15"/>
      <c r="P80" s="10"/>
      <c r="W80" s="20"/>
    </row>
    <row r="81" spans="2:23" ht="20.25" customHeight="1" x14ac:dyDescent="0.25">
      <c r="B81" s="19">
        <v>7</v>
      </c>
      <c r="C81" s="18" t="str">
        <f t="shared" si="15"/>
        <v>CHINA</v>
      </c>
      <c r="D81" s="17"/>
      <c r="E81" s="16" t="str">
        <f t="shared" si="16"/>
        <v/>
      </c>
      <c r="F81" s="16" t="str">
        <f t="shared" si="17"/>
        <v/>
      </c>
      <c r="G81" s="16" t="str">
        <f t="shared" si="18"/>
        <v/>
      </c>
      <c r="H81" s="16">
        <f t="shared" si="19"/>
        <v>532.58431372549023</v>
      </c>
      <c r="I81" s="16">
        <f t="shared" si="20"/>
        <v>532.58431372549023</v>
      </c>
      <c r="J81" s="16" t="str">
        <f t="shared" si="21"/>
        <v/>
      </c>
      <c r="K81" s="16" t="str">
        <f t="shared" si="22"/>
        <v/>
      </c>
      <c r="L81" s="16" t="str">
        <f t="shared" si="23"/>
        <v/>
      </c>
      <c r="M81" s="16" t="str">
        <f t="shared" si="24"/>
        <v/>
      </c>
      <c r="N81" s="15" t="e">
        <f t="shared" ref="N81:N99" si="25">+IF(OR(H81=0,H81=""),"",((E81-H81)/H81*100))</f>
        <v>#VALUE!</v>
      </c>
      <c r="O81" s="15" t="e">
        <f t="shared" ref="O81:O99" si="26">+IF(OR(I81=0,I81=""),"",(J81-I81)/I81*100)</f>
        <v>#VALUE!</v>
      </c>
      <c r="P81" s="10"/>
      <c r="W81" s="20"/>
    </row>
    <row r="82" spans="2:23" ht="20.25" customHeight="1" x14ac:dyDescent="0.25">
      <c r="B82" s="19">
        <v>8</v>
      </c>
      <c r="C82" s="18" t="str">
        <f t="shared" si="15"/>
        <v>ISLAS VIRGENES (G.B.)</v>
      </c>
      <c r="D82" s="17"/>
      <c r="E82" s="16" t="str">
        <f t="shared" si="16"/>
        <v/>
      </c>
      <c r="F82" s="16" t="str">
        <f t="shared" si="17"/>
        <v/>
      </c>
      <c r="G82" s="16" t="str">
        <f t="shared" si="18"/>
        <v/>
      </c>
      <c r="H82" s="16">
        <f t="shared" si="19"/>
        <v>728.29823788546264</v>
      </c>
      <c r="I82" s="16" t="str">
        <f t="shared" si="20"/>
        <v/>
      </c>
      <c r="J82" s="16" t="str">
        <f t="shared" si="21"/>
        <v/>
      </c>
      <c r="K82" s="16" t="str">
        <f t="shared" si="22"/>
        <v/>
      </c>
      <c r="L82" s="16" t="str">
        <f t="shared" si="23"/>
        <v/>
      </c>
      <c r="M82" s="16" t="str">
        <f t="shared" si="24"/>
        <v/>
      </c>
      <c r="N82" s="15" t="e">
        <f t="shared" si="25"/>
        <v>#VALUE!</v>
      </c>
      <c r="O82" s="15" t="str">
        <f t="shared" si="26"/>
        <v/>
      </c>
      <c r="P82" s="10"/>
      <c r="W82" s="20"/>
    </row>
    <row r="83" spans="2:23" ht="20.25" customHeight="1" x14ac:dyDescent="0.25">
      <c r="B83" s="19">
        <v>9</v>
      </c>
      <c r="C83" s="18">
        <f t="shared" si="15"/>
        <v>0</v>
      </c>
      <c r="D83" s="17"/>
      <c r="E83" s="16" t="str">
        <f t="shared" si="16"/>
        <v/>
      </c>
      <c r="F83" s="16" t="str">
        <f t="shared" si="17"/>
        <v/>
      </c>
      <c r="G83" s="16" t="str">
        <f t="shared" si="18"/>
        <v/>
      </c>
      <c r="H83" s="16" t="str">
        <f t="shared" si="19"/>
        <v/>
      </c>
      <c r="I83" s="16" t="str">
        <f t="shared" si="20"/>
        <v/>
      </c>
      <c r="J83" s="16" t="str">
        <f t="shared" si="21"/>
        <v/>
      </c>
      <c r="K83" s="16" t="str">
        <f t="shared" si="22"/>
        <v/>
      </c>
      <c r="L83" s="16" t="str">
        <f t="shared" si="23"/>
        <v/>
      </c>
      <c r="M83" s="16" t="str">
        <f t="shared" si="24"/>
        <v/>
      </c>
      <c r="N83" s="15" t="str">
        <f t="shared" si="25"/>
        <v/>
      </c>
      <c r="O83" s="15" t="str">
        <f t="shared" si="26"/>
        <v/>
      </c>
      <c r="P83" s="10"/>
      <c r="W83" s="20"/>
    </row>
    <row r="84" spans="2:23" ht="20.25" customHeight="1" x14ac:dyDescent="0.25">
      <c r="B84" s="19">
        <v>10</v>
      </c>
      <c r="C84" s="18">
        <f t="shared" si="15"/>
        <v>0</v>
      </c>
      <c r="D84" s="17"/>
      <c r="E84" s="16" t="str">
        <f t="shared" si="16"/>
        <v/>
      </c>
      <c r="F84" s="16" t="str">
        <f t="shared" si="17"/>
        <v/>
      </c>
      <c r="G84" s="16" t="str">
        <f t="shared" si="18"/>
        <v/>
      </c>
      <c r="H84" s="16" t="str">
        <f t="shared" si="19"/>
        <v/>
      </c>
      <c r="I84" s="16" t="str">
        <f t="shared" si="20"/>
        <v/>
      </c>
      <c r="J84" s="16" t="str">
        <f t="shared" si="21"/>
        <v/>
      </c>
      <c r="K84" s="16" t="str">
        <f t="shared" si="22"/>
        <v/>
      </c>
      <c r="L84" s="16" t="str">
        <f t="shared" si="23"/>
        <v/>
      </c>
      <c r="M84" s="16" t="str">
        <f t="shared" si="24"/>
        <v/>
      </c>
      <c r="N84" s="15" t="str">
        <f t="shared" si="25"/>
        <v/>
      </c>
      <c r="O84" s="15" t="str">
        <f t="shared" si="26"/>
        <v/>
      </c>
      <c r="P84" s="10"/>
      <c r="W84" s="20"/>
    </row>
    <row r="85" spans="2:23" ht="20.25" customHeight="1" x14ac:dyDescent="0.25">
      <c r="B85" s="19">
        <v>11</v>
      </c>
      <c r="C85" s="18">
        <f t="shared" si="15"/>
        <v>0</v>
      </c>
      <c r="D85" s="17"/>
      <c r="E85" s="16" t="str">
        <f t="shared" si="16"/>
        <v/>
      </c>
      <c r="F85" s="16" t="str">
        <f t="shared" si="17"/>
        <v/>
      </c>
      <c r="G85" s="16" t="str">
        <f t="shared" si="18"/>
        <v/>
      </c>
      <c r="H85" s="16" t="str">
        <f t="shared" si="19"/>
        <v/>
      </c>
      <c r="I85" s="16" t="str">
        <f t="shared" si="20"/>
        <v/>
      </c>
      <c r="J85" s="16" t="str">
        <f t="shared" si="21"/>
        <v/>
      </c>
      <c r="K85" s="16" t="str">
        <f t="shared" si="22"/>
        <v/>
      </c>
      <c r="L85" s="16" t="str">
        <f t="shared" si="23"/>
        <v/>
      </c>
      <c r="M85" s="16" t="str">
        <f t="shared" si="24"/>
        <v/>
      </c>
      <c r="N85" s="15" t="str">
        <f t="shared" si="25"/>
        <v/>
      </c>
      <c r="O85" s="15" t="str">
        <f t="shared" si="26"/>
        <v/>
      </c>
      <c r="P85" s="10"/>
      <c r="W85" s="20"/>
    </row>
    <row r="86" spans="2:23" ht="20.25" customHeight="1" x14ac:dyDescent="0.25">
      <c r="B86" s="19">
        <v>12</v>
      </c>
      <c r="C86" s="18">
        <f t="shared" si="15"/>
        <v>0</v>
      </c>
      <c r="D86" s="17"/>
      <c r="E86" s="16" t="str">
        <f t="shared" si="16"/>
        <v/>
      </c>
      <c r="F86" s="16" t="str">
        <f t="shared" si="17"/>
        <v/>
      </c>
      <c r="G86" s="16" t="str">
        <f t="shared" si="18"/>
        <v/>
      </c>
      <c r="H86" s="16" t="str">
        <f t="shared" si="19"/>
        <v/>
      </c>
      <c r="I86" s="16" t="str">
        <f t="shared" si="20"/>
        <v/>
      </c>
      <c r="J86" s="16" t="str">
        <f t="shared" si="21"/>
        <v/>
      </c>
      <c r="K86" s="16" t="str">
        <f t="shared" si="22"/>
        <v/>
      </c>
      <c r="L86" s="16" t="str">
        <f t="shared" si="23"/>
        <v/>
      </c>
      <c r="M86" s="16" t="str">
        <f t="shared" si="24"/>
        <v/>
      </c>
      <c r="N86" s="15" t="str">
        <f t="shared" si="25"/>
        <v/>
      </c>
      <c r="O86" s="15" t="str">
        <f t="shared" si="26"/>
        <v/>
      </c>
      <c r="P86" s="10"/>
      <c r="W86" s="20"/>
    </row>
    <row r="87" spans="2:23" ht="20.25" customHeight="1" x14ac:dyDescent="0.25">
      <c r="B87" s="19">
        <v>13</v>
      </c>
      <c r="C87" s="18">
        <f t="shared" si="15"/>
        <v>0</v>
      </c>
      <c r="D87" s="17"/>
      <c r="E87" s="16" t="str">
        <f t="shared" si="16"/>
        <v/>
      </c>
      <c r="F87" s="16" t="str">
        <f t="shared" si="17"/>
        <v/>
      </c>
      <c r="G87" s="16" t="str">
        <f t="shared" si="18"/>
        <v/>
      </c>
      <c r="H87" s="16" t="str">
        <f t="shared" si="19"/>
        <v/>
      </c>
      <c r="I87" s="16" t="str">
        <f t="shared" si="20"/>
        <v/>
      </c>
      <c r="J87" s="16" t="str">
        <f t="shared" si="21"/>
        <v/>
      </c>
      <c r="K87" s="16" t="str">
        <f t="shared" si="22"/>
        <v/>
      </c>
      <c r="L87" s="16" t="str">
        <f t="shared" si="23"/>
        <v/>
      </c>
      <c r="M87" s="16" t="str">
        <f t="shared" si="24"/>
        <v/>
      </c>
      <c r="N87" s="15" t="str">
        <f t="shared" si="25"/>
        <v/>
      </c>
      <c r="O87" s="15" t="str">
        <f t="shared" si="26"/>
        <v/>
      </c>
      <c r="P87" s="10"/>
      <c r="W87" s="20"/>
    </row>
    <row r="88" spans="2:23" ht="20.25" customHeight="1" x14ac:dyDescent="0.25">
      <c r="B88" s="19">
        <v>14</v>
      </c>
      <c r="C88" s="18">
        <f t="shared" si="15"/>
        <v>0</v>
      </c>
      <c r="D88" s="17"/>
      <c r="E88" s="16" t="str">
        <f t="shared" si="16"/>
        <v/>
      </c>
      <c r="F88" s="16" t="str">
        <f t="shared" si="17"/>
        <v/>
      </c>
      <c r="G88" s="16" t="str">
        <f t="shared" si="18"/>
        <v/>
      </c>
      <c r="H88" s="16" t="str">
        <f t="shared" si="19"/>
        <v/>
      </c>
      <c r="I88" s="16" t="str">
        <f t="shared" si="20"/>
        <v/>
      </c>
      <c r="J88" s="16" t="str">
        <f t="shared" si="21"/>
        <v/>
      </c>
      <c r="K88" s="16" t="str">
        <f t="shared" si="22"/>
        <v/>
      </c>
      <c r="L88" s="16" t="str">
        <f t="shared" si="23"/>
        <v/>
      </c>
      <c r="M88" s="16" t="str">
        <f t="shared" si="24"/>
        <v/>
      </c>
      <c r="N88" s="15" t="str">
        <f t="shared" si="25"/>
        <v/>
      </c>
      <c r="O88" s="15" t="str">
        <f t="shared" si="26"/>
        <v/>
      </c>
      <c r="P88" s="10"/>
      <c r="W88" s="20"/>
    </row>
    <row r="89" spans="2:23" ht="20.25" customHeight="1" x14ac:dyDescent="0.25">
      <c r="B89" s="19">
        <v>15</v>
      </c>
      <c r="C89" s="18">
        <f t="shared" si="15"/>
        <v>0</v>
      </c>
      <c r="D89" s="17"/>
      <c r="E89" s="16" t="str">
        <f t="shared" si="16"/>
        <v/>
      </c>
      <c r="F89" s="16" t="str">
        <f t="shared" si="17"/>
        <v/>
      </c>
      <c r="G89" s="16" t="str">
        <f t="shared" si="18"/>
        <v/>
      </c>
      <c r="H89" s="16" t="str">
        <f t="shared" si="19"/>
        <v/>
      </c>
      <c r="I89" s="16" t="str">
        <f t="shared" si="20"/>
        <v/>
      </c>
      <c r="J89" s="16" t="str">
        <f t="shared" si="21"/>
        <v/>
      </c>
      <c r="K89" s="16" t="str">
        <f t="shared" si="22"/>
        <v/>
      </c>
      <c r="L89" s="16" t="str">
        <f t="shared" si="23"/>
        <v/>
      </c>
      <c r="M89" s="16" t="str">
        <f t="shared" si="24"/>
        <v/>
      </c>
      <c r="N89" s="15" t="str">
        <f t="shared" si="25"/>
        <v/>
      </c>
      <c r="O89" s="15" t="str">
        <f t="shared" si="26"/>
        <v/>
      </c>
      <c r="P89" s="10"/>
      <c r="W89" s="20"/>
    </row>
    <row r="90" spans="2:23" ht="20.25" customHeight="1" x14ac:dyDescent="0.25">
      <c r="B90" s="19">
        <v>16</v>
      </c>
      <c r="C90" s="18">
        <f t="shared" si="15"/>
        <v>0</v>
      </c>
      <c r="D90" s="17"/>
      <c r="E90" s="16" t="str">
        <f t="shared" si="16"/>
        <v/>
      </c>
      <c r="F90" s="16" t="str">
        <f t="shared" si="17"/>
        <v/>
      </c>
      <c r="G90" s="16" t="str">
        <f t="shared" si="18"/>
        <v/>
      </c>
      <c r="H90" s="16" t="str">
        <f t="shared" si="19"/>
        <v/>
      </c>
      <c r="I90" s="16" t="str">
        <f t="shared" si="20"/>
        <v/>
      </c>
      <c r="J90" s="16" t="str">
        <f t="shared" si="21"/>
        <v/>
      </c>
      <c r="K90" s="16" t="str">
        <f t="shared" si="22"/>
        <v/>
      </c>
      <c r="L90" s="16" t="str">
        <f t="shared" si="23"/>
        <v/>
      </c>
      <c r="M90" s="16" t="str">
        <f t="shared" si="24"/>
        <v/>
      </c>
      <c r="N90" s="15" t="str">
        <f t="shared" si="25"/>
        <v/>
      </c>
      <c r="O90" s="15" t="str">
        <f t="shared" si="26"/>
        <v/>
      </c>
      <c r="P90" s="10"/>
      <c r="W90" s="20"/>
    </row>
    <row r="91" spans="2:23" ht="20.25" customHeight="1" x14ac:dyDescent="0.25">
      <c r="B91" s="19">
        <v>17</v>
      </c>
      <c r="C91" s="18">
        <f t="shared" si="15"/>
        <v>0</v>
      </c>
      <c r="D91" s="17"/>
      <c r="E91" s="16" t="str">
        <f t="shared" si="16"/>
        <v/>
      </c>
      <c r="F91" s="16" t="str">
        <f t="shared" si="17"/>
        <v/>
      </c>
      <c r="G91" s="16" t="str">
        <f t="shared" si="18"/>
        <v/>
      </c>
      <c r="H91" s="16" t="str">
        <f t="shared" si="19"/>
        <v/>
      </c>
      <c r="I91" s="16" t="str">
        <f t="shared" si="20"/>
        <v/>
      </c>
      <c r="J91" s="16" t="str">
        <f t="shared" si="21"/>
        <v/>
      </c>
      <c r="K91" s="16" t="str">
        <f t="shared" si="22"/>
        <v/>
      </c>
      <c r="L91" s="16" t="str">
        <f t="shared" si="23"/>
        <v/>
      </c>
      <c r="M91" s="16" t="str">
        <f t="shared" si="24"/>
        <v/>
      </c>
      <c r="N91" s="15" t="str">
        <f t="shared" si="25"/>
        <v/>
      </c>
      <c r="O91" s="15" t="str">
        <f t="shared" si="26"/>
        <v/>
      </c>
      <c r="P91" s="10"/>
      <c r="W91" s="20"/>
    </row>
    <row r="92" spans="2:23" ht="20.25" customHeight="1" x14ac:dyDescent="0.25">
      <c r="B92" s="19">
        <v>18</v>
      </c>
      <c r="C92" s="18">
        <f t="shared" si="15"/>
        <v>0</v>
      </c>
      <c r="D92" s="17"/>
      <c r="E92" s="16" t="str">
        <f t="shared" si="16"/>
        <v/>
      </c>
      <c r="F92" s="16" t="str">
        <f t="shared" si="17"/>
        <v/>
      </c>
      <c r="G92" s="16" t="str">
        <f t="shared" si="18"/>
        <v/>
      </c>
      <c r="H92" s="16" t="str">
        <f t="shared" si="19"/>
        <v/>
      </c>
      <c r="I92" s="16" t="str">
        <f t="shared" si="20"/>
        <v/>
      </c>
      <c r="J92" s="16" t="str">
        <f t="shared" si="21"/>
        <v/>
      </c>
      <c r="K92" s="16" t="str">
        <f t="shared" si="22"/>
        <v/>
      </c>
      <c r="L92" s="16" t="str">
        <f t="shared" si="23"/>
        <v/>
      </c>
      <c r="M92" s="16" t="str">
        <f t="shared" si="24"/>
        <v/>
      </c>
      <c r="N92" s="15" t="str">
        <f t="shared" si="25"/>
        <v/>
      </c>
      <c r="O92" s="15" t="str">
        <f t="shared" si="26"/>
        <v/>
      </c>
      <c r="P92" s="10"/>
      <c r="W92" s="13"/>
    </row>
    <row r="93" spans="2:23" ht="20.25" customHeight="1" x14ac:dyDescent="0.25">
      <c r="B93" s="19">
        <v>19</v>
      </c>
      <c r="C93" s="18">
        <f t="shared" si="15"/>
        <v>0</v>
      </c>
      <c r="D93" s="17"/>
      <c r="E93" s="16" t="str">
        <f t="shared" si="16"/>
        <v/>
      </c>
      <c r="F93" s="16" t="str">
        <f t="shared" si="17"/>
        <v/>
      </c>
      <c r="G93" s="16" t="str">
        <f t="shared" si="18"/>
        <v/>
      </c>
      <c r="H93" s="16" t="str">
        <f t="shared" si="19"/>
        <v/>
      </c>
      <c r="I93" s="16" t="str">
        <f t="shared" si="20"/>
        <v/>
      </c>
      <c r="J93" s="16" t="str">
        <f t="shared" si="21"/>
        <v/>
      </c>
      <c r="K93" s="16" t="str">
        <f t="shared" si="22"/>
        <v/>
      </c>
      <c r="L93" s="16" t="str">
        <f t="shared" si="23"/>
        <v/>
      </c>
      <c r="M93" s="16" t="str">
        <f t="shared" si="24"/>
        <v/>
      </c>
      <c r="N93" s="15" t="str">
        <f t="shared" si="25"/>
        <v/>
      </c>
      <c r="O93" s="15" t="str">
        <f t="shared" si="26"/>
        <v/>
      </c>
      <c r="P93" s="10"/>
      <c r="W93" s="13"/>
    </row>
    <row r="94" spans="2:23" ht="20.25" customHeight="1" x14ac:dyDescent="0.25">
      <c r="B94" s="19">
        <v>20</v>
      </c>
      <c r="C94" s="18">
        <f t="shared" si="15"/>
        <v>0</v>
      </c>
      <c r="D94" s="17"/>
      <c r="E94" s="16" t="str">
        <f t="shared" si="16"/>
        <v/>
      </c>
      <c r="F94" s="16" t="str">
        <f t="shared" si="17"/>
        <v/>
      </c>
      <c r="G94" s="16" t="str">
        <f t="shared" si="18"/>
        <v/>
      </c>
      <c r="H94" s="16" t="str">
        <f t="shared" si="19"/>
        <v/>
      </c>
      <c r="I94" s="16" t="str">
        <f t="shared" si="20"/>
        <v/>
      </c>
      <c r="J94" s="16" t="str">
        <f t="shared" si="21"/>
        <v/>
      </c>
      <c r="K94" s="16" t="str">
        <f t="shared" si="22"/>
        <v/>
      </c>
      <c r="L94" s="16" t="str">
        <f t="shared" si="23"/>
        <v/>
      </c>
      <c r="M94" s="16" t="str">
        <f t="shared" si="24"/>
        <v/>
      </c>
      <c r="N94" s="15" t="str">
        <f t="shared" si="25"/>
        <v/>
      </c>
      <c r="O94" s="15" t="str">
        <f t="shared" si="26"/>
        <v/>
      </c>
      <c r="P94" s="10"/>
      <c r="W94" s="13"/>
    </row>
    <row r="95" spans="2:23" ht="20.25" customHeight="1" x14ac:dyDescent="0.25">
      <c r="B95" s="19">
        <v>21</v>
      </c>
      <c r="C95" s="18">
        <f t="shared" si="15"/>
        <v>0</v>
      </c>
      <c r="D95" s="17"/>
      <c r="E95" s="16" t="str">
        <f t="shared" ref="E95:H99" si="27">IF(OR(E28=0,E28=""),"",(K28/E28))</f>
        <v/>
      </c>
      <c r="F95" s="16" t="str">
        <f t="shared" si="27"/>
        <v/>
      </c>
      <c r="G95" s="16" t="str">
        <f t="shared" si="27"/>
        <v/>
      </c>
      <c r="H95" s="16" t="str">
        <f t="shared" si="27"/>
        <v/>
      </c>
      <c r="I95" s="16" t="str">
        <f>IF(OR(I28=0,I28=""),"",(P28/I28))</f>
        <v/>
      </c>
      <c r="J95" s="16" t="str">
        <f>IF(OR(J28=0,J28=""),"",(#REF!/J28))</f>
        <v/>
      </c>
      <c r="K95" s="16" t="str">
        <f t="shared" si="22"/>
        <v/>
      </c>
      <c r="L95" s="16" t="str">
        <f t="shared" si="23"/>
        <v/>
      </c>
      <c r="M95" s="16" t="str">
        <f t="shared" si="24"/>
        <v/>
      </c>
      <c r="N95" s="15" t="str">
        <f t="shared" si="25"/>
        <v/>
      </c>
      <c r="O95" s="15" t="str">
        <f t="shared" si="26"/>
        <v/>
      </c>
      <c r="P95" s="10"/>
      <c r="W95" s="13"/>
    </row>
    <row r="96" spans="2:23" ht="20.25" customHeight="1" x14ac:dyDescent="0.25">
      <c r="B96" s="19">
        <v>22</v>
      </c>
      <c r="C96" s="18">
        <f t="shared" si="15"/>
        <v>0</v>
      </c>
      <c r="D96" s="17"/>
      <c r="E96" s="16" t="str">
        <f t="shared" si="27"/>
        <v/>
      </c>
      <c r="F96" s="16" t="str">
        <f t="shared" si="27"/>
        <v/>
      </c>
      <c r="G96" s="16" t="str">
        <f t="shared" si="27"/>
        <v/>
      </c>
      <c r="H96" s="16" t="str">
        <f t="shared" si="27"/>
        <v/>
      </c>
      <c r="I96" s="16" t="str">
        <f>IF(OR(I29=0,I29=""),"",(P29/I29))</f>
        <v/>
      </c>
      <c r="J96" s="16" t="str">
        <f>IF(OR(J29=0,J29=""),"",(#REF!/J29))</f>
        <v/>
      </c>
      <c r="K96" s="16" t="str">
        <f t="shared" si="22"/>
        <v/>
      </c>
      <c r="L96" s="16" t="str">
        <f t="shared" si="23"/>
        <v/>
      </c>
      <c r="M96" s="16" t="str">
        <f t="shared" si="24"/>
        <v/>
      </c>
      <c r="N96" s="15" t="str">
        <f t="shared" si="25"/>
        <v/>
      </c>
      <c r="O96" s="15" t="str">
        <f t="shared" si="26"/>
        <v/>
      </c>
      <c r="P96" s="10"/>
      <c r="W96" s="13"/>
    </row>
    <row r="97" spans="2:23" ht="20.25" customHeight="1" x14ac:dyDescent="0.25">
      <c r="B97" s="19">
        <v>23</v>
      </c>
      <c r="C97" s="18">
        <f t="shared" si="15"/>
        <v>0</v>
      </c>
      <c r="D97" s="17"/>
      <c r="E97" s="16" t="str">
        <f t="shared" si="27"/>
        <v/>
      </c>
      <c r="F97" s="16" t="str">
        <f t="shared" si="27"/>
        <v/>
      </c>
      <c r="G97" s="16" t="str">
        <f t="shared" si="27"/>
        <v/>
      </c>
      <c r="H97" s="16" t="str">
        <f t="shared" si="27"/>
        <v/>
      </c>
      <c r="I97" s="16" t="str">
        <f>IF(OR(I30=0,I30=""),"",(P30/I30))</f>
        <v/>
      </c>
      <c r="J97" s="16" t="str">
        <f>IF(OR(J30=0,J30=""),"",(#REF!/J30))</f>
        <v/>
      </c>
      <c r="K97" s="16" t="str">
        <f t="shared" si="22"/>
        <v/>
      </c>
      <c r="L97" s="16" t="str">
        <f t="shared" si="23"/>
        <v/>
      </c>
      <c r="M97" s="16" t="str">
        <f t="shared" si="24"/>
        <v/>
      </c>
      <c r="N97" s="15" t="str">
        <f t="shared" si="25"/>
        <v/>
      </c>
      <c r="O97" s="15" t="str">
        <f t="shared" si="26"/>
        <v/>
      </c>
      <c r="P97" s="10"/>
      <c r="W97" s="13"/>
    </row>
    <row r="98" spans="2:23" ht="20.25" customHeight="1" x14ac:dyDescent="0.25">
      <c r="B98" s="19">
        <v>24</v>
      </c>
      <c r="C98" s="18">
        <f t="shared" si="15"/>
        <v>0</v>
      </c>
      <c r="D98" s="17"/>
      <c r="E98" s="16" t="str">
        <f t="shared" si="27"/>
        <v/>
      </c>
      <c r="F98" s="16" t="str">
        <f t="shared" si="27"/>
        <v/>
      </c>
      <c r="G98" s="16" t="str">
        <f t="shared" si="27"/>
        <v/>
      </c>
      <c r="H98" s="16" t="str">
        <f t="shared" si="27"/>
        <v/>
      </c>
      <c r="I98" s="16" t="str">
        <f>IF(OR(I31=0,I31=""),"",(P31/I31))</f>
        <v/>
      </c>
      <c r="J98" s="16" t="str">
        <f>IF(OR(J31=0,J31=""),"",(#REF!/J31))</f>
        <v/>
      </c>
      <c r="K98" s="16" t="str">
        <f t="shared" si="22"/>
        <v/>
      </c>
      <c r="L98" s="16" t="str">
        <f t="shared" si="23"/>
        <v/>
      </c>
      <c r="M98" s="16" t="str">
        <f t="shared" si="24"/>
        <v/>
      </c>
      <c r="N98" s="15" t="str">
        <f t="shared" si="25"/>
        <v/>
      </c>
      <c r="O98" s="15" t="str">
        <f t="shared" si="26"/>
        <v/>
      </c>
      <c r="P98" s="10"/>
      <c r="W98" s="13"/>
    </row>
    <row r="99" spans="2:23" ht="20.25" customHeight="1" x14ac:dyDescent="0.25">
      <c r="B99" s="19">
        <v>25</v>
      </c>
      <c r="C99" s="18">
        <f t="shared" si="15"/>
        <v>0</v>
      </c>
      <c r="D99" s="17"/>
      <c r="E99" s="16" t="str">
        <f t="shared" si="27"/>
        <v/>
      </c>
      <c r="F99" s="16" t="str">
        <f t="shared" si="27"/>
        <v/>
      </c>
      <c r="G99" s="16" t="str">
        <f t="shared" si="27"/>
        <v/>
      </c>
      <c r="H99" s="16" t="str">
        <f t="shared" si="27"/>
        <v/>
      </c>
      <c r="I99" s="16" t="str">
        <f>IF(OR(I32=0,I32=""),"",(P32/I32))</f>
        <v/>
      </c>
      <c r="J99" s="16" t="str">
        <f>IF(OR(J32=0,J32=""),"",(#REF!/J32))</f>
        <v/>
      </c>
      <c r="K99" s="16" t="str">
        <f t="shared" si="22"/>
        <v/>
      </c>
      <c r="L99" s="16" t="str">
        <f t="shared" si="23"/>
        <v/>
      </c>
      <c r="M99" s="16" t="str">
        <f t="shared" si="24"/>
        <v/>
      </c>
      <c r="N99" s="15" t="str">
        <f t="shared" si="25"/>
        <v/>
      </c>
      <c r="O99" s="15" t="str">
        <f t="shared" si="26"/>
        <v/>
      </c>
      <c r="P99" s="10"/>
      <c r="W99" s="13"/>
    </row>
    <row r="100" spans="2:23" ht="20.25" customHeight="1" x14ac:dyDescent="0.25">
      <c r="B100" s="14"/>
      <c r="C100" s="8"/>
      <c r="D100" s="8"/>
      <c r="W100" s="13"/>
    </row>
    <row r="101" spans="2:23" ht="15.5" x14ac:dyDescent="0.35">
      <c r="B101" s="97" t="s">
        <v>9</v>
      </c>
      <c r="C101" s="98"/>
      <c r="D101" s="98"/>
      <c r="R101" s="12"/>
      <c r="S101" s="12"/>
      <c r="T101" s="12"/>
      <c r="U101" s="12"/>
      <c r="V101" s="12"/>
      <c r="W101" s="11"/>
    </row>
    <row r="102" spans="2:23" ht="13" x14ac:dyDescent="0.25">
      <c r="P102" s="10"/>
    </row>
    <row r="103" spans="2:23" s="9" customFormat="1" ht="15.65" customHeight="1" x14ac:dyDescent="0.3">
      <c r="B103" s="90" t="s">
        <v>8</v>
      </c>
      <c r="C103" s="90"/>
      <c r="D103" s="90"/>
      <c r="E103" s="90"/>
      <c r="F103" s="90"/>
      <c r="G103" s="90"/>
      <c r="H103" s="90"/>
      <c r="I103" s="90"/>
      <c r="J103" s="90"/>
      <c r="P103" s="10"/>
    </row>
    <row r="104" spans="2:23" s="9" customFormat="1" ht="14.5" customHeight="1" x14ac:dyDescent="0.3">
      <c r="B104" s="90"/>
      <c r="C104" s="90"/>
      <c r="D104" s="90"/>
      <c r="E104" s="90"/>
      <c r="F104" s="90"/>
      <c r="G104" s="90"/>
      <c r="H104" s="90"/>
      <c r="I104" s="90"/>
      <c r="J104" s="90"/>
      <c r="P104" s="10"/>
    </row>
    <row r="105" spans="2:23" ht="15.5" x14ac:dyDescent="0.25">
      <c r="B105" s="7"/>
      <c r="C105" s="7"/>
      <c r="D105" s="7"/>
      <c r="E105" s="7"/>
      <c r="F105" s="7"/>
      <c r="G105" s="7"/>
      <c r="H105" s="7"/>
      <c r="I105" s="7"/>
      <c r="J105" s="7"/>
    </row>
    <row r="106" spans="2:23" ht="17.149999999999999" customHeight="1" x14ac:dyDescent="0.25">
      <c r="B106" s="91" t="s">
        <v>7</v>
      </c>
      <c r="C106" s="91"/>
      <c r="D106" s="91"/>
      <c r="E106" s="91"/>
      <c r="F106" s="91"/>
      <c r="G106" s="91"/>
      <c r="H106" s="91"/>
      <c r="I106" s="7"/>
      <c r="J106" s="7"/>
    </row>
    <row r="107" spans="2:23" ht="15.5" x14ac:dyDescent="0.25">
      <c r="B107" s="7"/>
      <c r="C107" s="7"/>
      <c r="D107" s="7"/>
      <c r="E107" s="7"/>
      <c r="F107" s="7"/>
      <c r="G107" s="7"/>
      <c r="H107" s="7"/>
      <c r="I107" s="7"/>
      <c r="J107" s="7"/>
    </row>
  </sheetData>
  <mergeCells count="24">
    <mergeCell ref="O4:P4"/>
    <mergeCell ref="B2:C2"/>
    <mergeCell ref="D2:F2"/>
    <mergeCell ref="B3:C3"/>
    <mergeCell ref="D3:F3"/>
    <mergeCell ref="I4:J4"/>
    <mergeCell ref="K72:O72"/>
    <mergeCell ref="B101:D101"/>
    <mergeCell ref="B5:B6"/>
    <mergeCell ref="C5:C6"/>
    <mergeCell ref="D5:D6"/>
    <mergeCell ref="E5:J5"/>
    <mergeCell ref="K5:P5"/>
    <mergeCell ref="B37:B38"/>
    <mergeCell ref="C37:C38"/>
    <mergeCell ref="D37:D38"/>
    <mergeCell ref="E37:I37"/>
    <mergeCell ref="J37:P37"/>
    <mergeCell ref="B103:J104"/>
    <mergeCell ref="B106:H106"/>
    <mergeCell ref="B72:B73"/>
    <mergeCell ref="C72:C73"/>
    <mergeCell ref="D72:D73"/>
    <mergeCell ref="E72:J72"/>
  </mergeCells>
  <printOptions horizontalCentered="1" verticalCentered="1"/>
  <pageMargins left="0.16" right="0.17" top="0.35" bottom="0.4" header="0" footer="0"/>
  <pageSetup scale="38" firstPageNumber="0" orientation="landscape" r:id="rId1"/>
  <headerFooter alignWithMargins="0">
    <oddHeader>&amp;L&amp;F&amp;C&amp;D&amp;R&amp;A</oddHeader>
    <oddFooter>&amp;L&amp;Z&amp;R&amp;14&amp;P</oddFooter>
  </headerFooter>
  <rowBreaks count="1" manualBreakCount="1">
    <brk id="34" min="1" max="16" man="1"/>
  </row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16BE12-D09B-4A8A-95E1-1668A69841CC}">
  <sheetPr>
    <pageSetUpPr fitToPage="1"/>
  </sheetPr>
  <dimension ref="B3:J16"/>
  <sheetViews>
    <sheetView zoomScale="80" zoomScaleNormal="80" workbookViewId="0">
      <selection activeCell="B16" sqref="B16:J16"/>
    </sheetView>
  </sheetViews>
  <sheetFormatPr defaultRowHeight="12.5" x14ac:dyDescent="0.25"/>
  <cols>
    <col min="2" max="2" width="20.1796875" customWidth="1"/>
    <col min="3" max="3" width="44.36328125" bestFit="1" customWidth="1"/>
    <col min="4" max="4" width="19.81640625" customWidth="1"/>
    <col min="5" max="5" width="14.6328125" bestFit="1" customWidth="1"/>
    <col min="6" max="6" width="18.6328125" customWidth="1"/>
    <col min="7" max="7" width="19.26953125" customWidth="1"/>
    <col min="8" max="8" width="15.453125" customWidth="1"/>
  </cols>
  <sheetData>
    <row r="3" spans="2:10" ht="15.5" x14ac:dyDescent="0.35">
      <c r="B3" s="51" t="s">
        <v>49</v>
      </c>
    </row>
    <row r="4" spans="2:10" ht="15.5" x14ac:dyDescent="0.35">
      <c r="B4" s="51" t="s">
        <v>48</v>
      </c>
    </row>
    <row r="6" spans="2:10" ht="21.5" x14ac:dyDescent="0.25">
      <c r="B6" s="2"/>
      <c r="C6" s="50" t="s">
        <v>47</v>
      </c>
      <c r="D6" s="49">
        <v>-0.12</v>
      </c>
      <c r="E6" s="48"/>
    </row>
    <row r="8" spans="2:10" ht="56" x14ac:dyDescent="0.25">
      <c r="B8" s="1" t="s">
        <v>46</v>
      </c>
      <c r="C8" s="1" t="s">
        <v>4</v>
      </c>
      <c r="D8" s="1" t="s">
        <v>0</v>
      </c>
      <c r="E8" s="1">
        <v>2024</v>
      </c>
      <c r="F8" s="1" t="s">
        <v>53</v>
      </c>
      <c r="G8" s="1" t="s">
        <v>45</v>
      </c>
      <c r="H8" s="1" t="s">
        <v>44</v>
      </c>
    </row>
    <row r="9" spans="2:10" ht="30.5" customHeight="1" x14ac:dyDescent="0.3">
      <c r="B9" s="43" t="s">
        <v>5</v>
      </c>
      <c r="C9" s="47" t="s">
        <v>43</v>
      </c>
      <c r="D9" s="43" t="s">
        <v>35</v>
      </c>
      <c r="E9" s="54">
        <v>660548.99961000006</v>
      </c>
      <c r="F9" s="55">
        <v>660548.99961000006</v>
      </c>
      <c r="G9" s="45"/>
      <c r="H9" s="56">
        <f t="shared" ref="H9:H10" si="0">+G9/E9</f>
        <v>0</v>
      </c>
    </row>
    <row r="10" spans="2:10" ht="30.5" customHeight="1" x14ac:dyDescent="0.3">
      <c r="B10" s="43" t="s">
        <v>5</v>
      </c>
      <c r="C10" s="47" t="s">
        <v>42</v>
      </c>
      <c r="D10" s="43" t="s">
        <v>83</v>
      </c>
      <c r="E10" s="57">
        <v>34619995895.560547</v>
      </c>
      <c r="F10" s="58">
        <v>30465596388.093285</v>
      </c>
      <c r="G10" s="59">
        <v>-4154399507.4672666</v>
      </c>
      <c r="H10" s="60">
        <f t="shared" si="0"/>
        <v>-0.12000000000000002</v>
      </c>
    </row>
    <row r="11" spans="2:10" ht="30.5" customHeight="1" x14ac:dyDescent="0.3">
      <c r="B11" s="46"/>
      <c r="C11" s="47" t="s">
        <v>41</v>
      </c>
      <c r="D11" s="43" t="s">
        <v>35</v>
      </c>
      <c r="E11" s="61">
        <v>64465.459756476819</v>
      </c>
      <c r="F11" s="58">
        <v>56729.604585699599</v>
      </c>
      <c r="G11" s="42">
        <v>-7735.8551707772194</v>
      </c>
      <c r="H11" s="60">
        <f>+G11/E11</f>
        <v>-0.12000000000000002</v>
      </c>
    </row>
    <row r="12" spans="2:10" ht="30.5" customHeight="1" x14ac:dyDescent="0.3">
      <c r="B12" s="46" t="s">
        <v>6</v>
      </c>
      <c r="C12" s="4" t="s">
        <v>40</v>
      </c>
      <c r="D12" s="43" t="s">
        <v>83</v>
      </c>
      <c r="E12" s="58">
        <v>5517706258.013833</v>
      </c>
      <c r="F12" s="45">
        <v>1363306750.5465665</v>
      </c>
      <c r="G12" s="59">
        <v>-4154399507.4672666</v>
      </c>
      <c r="H12" s="60">
        <f>(+F12-E12)/E12</f>
        <v>-0.75292147011876165</v>
      </c>
    </row>
    <row r="13" spans="2:10" ht="30.5" customHeight="1" x14ac:dyDescent="0.3">
      <c r="B13" s="44" t="s">
        <v>6</v>
      </c>
      <c r="C13" s="4" t="str">
        <f>+'[2]Anexo 3 Producto Jun'!C21</f>
        <v>Utilidad neta (PInv)</v>
      </c>
      <c r="D13" s="43" t="s">
        <v>83</v>
      </c>
      <c r="E13" s="58">
        <v>3005996900.8182001</v>
      </c>
      <c r="F13" s="42">
        <v>-1148402606.6490664</v>
      </c>
      <c r="G13" s="59">
        <v>-4154399507.4672666</v>
      </c>
      <c r="H13" s="60">
        <f>(+F13-E13)/E13</f>
        <v>-1.3820371891722456</v>
      </c>
    </row>
    <row r="16" spans="2:10" ht="38" customHeight="1" x14ac:dyDescent="0.25">
      <c r="B16" s="114" t="s">
        <v>85</v>
      </c>
      <c r="C16" s="114"/>
      <c r="D16" s="114"/>
      <c r="E16" s="114"/>
      <c r="F16" s="114"/>
      <c r="G16" s="114"/>
      <c r="H16" s="114"/>
      <c r="I16" s="114"/>
      <c r="J16" s="114"/>
    </row>
  </sheetData>
  <mergeCells count="1">
    <mergeCell ref="B16:J16"/>
  </mergeCells>
  <pageMargins left="0.7" right="0.7" top="0.75" bottom="0.75" header="0.3" footer="0.3"/>
  <pageSetup scale="69" fitToHeight="0" orientation="landscape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EDDB59-CCEB-4466-B89A-6E41CA15ED26}">
  <dimension ref="B4:J4"/>
  <sheetViews>
    <sheetView workbookViewId="0">
      <selection activeCell="B4" sqref="B4:J4"/>
    </sheetView>
  </sheetViews>
  <sheetFormatPr defaultRowHeight="12.5" x14ac:dyDescent="0.25"/>
  <sheetData>
    <row r="4" spans="2:10" ht="108" customHeight="1" x14ac:dyDescent="0.25">
      <c r="B4" s="115" t="s">
        <v>84</v>
      </c>
      <c r="C4" s="115"/>
      <c r="D4" s="115"/>
      <c r="E4" s="115"/>
      <c r="F4" s="115"/>
      <c r="G4" s="115"/>
      <c r="H4" s="115"/>
      <c r="I4" s="115"/>
      <c r="J4" s="115"/>
    </row>
  </sheetData>
  <mergeCells count="1">
    <mergeCell ref="B4:J4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603375-F00E-413D-8C73-36992CD5F53C}">
  <dimension ref="B3:N51"/>
  <sheetViews>
    <sheetView tabSelected="1" topLeftCell="A40" zoomScaleNormal="100" workbookViewId="0">
      <selection activeCell="C51" sqref="C51:K51"/>
    </sheetView>
  </sheetViews>
  <sheetFormatPr defaultRowHeight="12.5" x14ac:dyDescent="0.25"/>
  <cols>
    <col min="2" max="2" width="20.1796875" customWidth="1"/>
    <col min="3" max="3" width="44.36328125" bestFit="1" customWidth="1"/>
    <col min="4" max="4" width="11" customWidth="1"/>
    <col min="5" max="5" width="15.08984375" customWidth="1"/>
    <col min="6" max="8" width="21.90625" customWidth="1"/>
    <col min="9" max="9" width="15.08984375" customWidth="1"/>
    <col min="10" max="10" width="14.54296875" customWidth="1"/>
    <col min="11" max="11" width="16.453125" customWidth="1"/>
  </cols>
  <sheetData>
    <row r="3" spans="2:14" ht="15.5" x14ac:dyDescent="0.35">
      <c r="B3" s="51" t="s">
        <v>49</v>
      </c>
    </row>
    <row r="4" spans="2:14" ht="15.5" x14ac:dyDescent="0.35">
      <c r="B4" s="51" t="s">
        <v>48</v>
      </c>
    </row>
    <row r="7" spans="2:14" ht="14" x14ac:dyDescent="0.25">
      <c r="F7" s="1" t="s">
        <v>50</v>
      </c>
      <c r="G7" s="1" t="s">
        <v>51</v>
      </c>
      <c r="H7" s="1" t="s">
        <v>52</v>
      </c>
    </row>
    <row r="8" spans="2:14" x14ac:dyDescent="0.25">
      <c r="C8" s="5" t="s">
        <v>58</v>
      </c>
      <c r="F8" s="63">
        <v>0.03</v>
      </c>
      <c r="G8" s="63">
        <v>0.03</v>
      </c>
      <c r="H8" s="63">
        <v>0.03</v>
      </c>
    </row>
    <row r="9" spans="2:14" x14ac:dyDescent="0.25">
      <c r="C9" s="5" t="s">
        <v>59</v>
      </c>
      <c r="F9" s="63">
        <v>0.03</v>
      </c>
      <c r="G9" s="63">
        <v>0.03</v>
      </c>
      <c r="H9" s="63">
        <v>0.03</v>
      </c>
    </row>
    <row r="10" spans="2:14" x14ac:dyDescent="0.25">
      <c r="C10" s="5" t="s">
        <v>60</v>
      </c>
      <c r="F10" s="65">
        <v>0</v>
      </c>
      <c r="G10" s="65">
        <v>0</v>
      </c>
      <c r="H10" s="65">
        <v>0</v>
      </c>
    </row>
    <row r="11" spans="2:14" x14ac:dyDescent="0.25">
      <c r="C11" s="5" t="s">
        <v>63</v>
      </c>
      <c r="F11" s="65">
        <v>0</v>
      </c>
      <c r="G11" s="65">
        <v>0</v>
      </c>
      <c r="H11" s="65">
        <v>0</v>
      </c>
    </row>
    <row r="12" spans="2:14" x14ac:dyDescent="0.25">
      <c r="C12" s="5" t="s">
        <v>73</v>
      </c>
      <c r="F12" s="82">
        <v>-0.12</v>
      </c>
      <c r="G12" s="65">
        <v>0</v>
      </c>
      <c r="H12" s="65">
        <v>0</v>
      </c>
    </row>
    <row r="13" spans="2:14" x14ac:dyDescent="0.25">
      <c r="C13" s="52"/>
      <c r="F13" s="83"/>
      <c r="G13" s="64"/>
      <c r="H13" s="64"/>
    </row>
    <row r="15" spans="2:14" x14ac:dyDescent="0.25">
      <c r="B15" s="67"/>
      <c r="D15" s="68"/>
      <c r="E15" s="69"/>
      <c r="F15" s="70"/>
      <c r="G15" s="70"/>
      <c r="H15" s="70"/>
    </row>
    <row r="16" spans="2:14" ht="15.5" x14ac:dyDescent="0.35">
      <c r="B16" s="72" t="s">
        <v>62</v>
      </c>
      <c r="C16" s="62"/>
      <c r="D16" s="62"/>
      <c r="E16" s="62"/>
      <c r="F16" s="62"/>
      <c r="G16" s="62"/>
      <c r="H16" s="62"/>
      <c r="I16" s="78" t="s">
        <v>70</v>
      </c>
      <c r="J16" s="77"/>
      <c r="K16" s="77"/>
      <c r="L16" s="79" t="s">
        <v>71</v>
      </c>
      <c r="M16" s="80"/>
      <c r="N16" s="80"/>
    </row>
    <row r="17" spans="2:14" ht="42" x14ac:dyDescent="0.25">
      <c r="B17" s="1" t="s">
        <v>46</v>
      </c>
      <c r="C17" s="1" t="s">
        <v>4</v>
      </c>
      <c r="D17" s="1" t="s">
        <v>0</v>
      </c>
      <c r="E17" s="1" t="s">
        <v>57</v>
      </c>
      <c r="F17" s="1" t="s">
        <v>54</v>
      </c>
      <c r="G17" s="1" t="s">
        <v>55</v>
      </c>
      <c r="H17" s="1" t="s">
        <v>56</v>
      </c>
      <c r="I17" s="76" t="s">
        <v>67</v>
      </c>
      <c r="J17" s="76" t="s">
        <v>68</v>
      </c>
      <c r="K17" s="76" t="s">
        <v>69</v>
      </c>
      <c r="L17" s="76" t="s">
        <v>65</v>
      </c>
      <c r="M17" s="76" t="s">
        <v>66</v>
      </c>
      <c r="N17" s="76" t="s">
        <v>72</v>
      </c>
    </row>
    <row r="18" spans="2:14" ht="33.5" customHeight="1" x14ac:dyDescent="0.3">
      <c r="B18" s="43" t="s">
        <v>5</v>
      </c>
      <c r="C18" s="47" t="s">
        <v>43</v>
      </c>
      <c r="D18" s="43" t="s">
        <v>35</v>
      </c>
      <c r="E18" s="54">
        <v>660548.99961000006</v>
      </c>
      <c r="F18" s="54">
        <v>680365.46959830006</v>
      </c>
      <c r="G18" s="54">
        <v>700776.43368624896</v>
      </c>
      <c r="H18" s="54">
        <v>721799.72669683653</v>
      </c>
      <c r="I18" s="45">
        <v>19816.469988299999</v>
      </c>
      <c r="J18" s="45">
        <v>20410.964087948902</v>
      </c>
      <c r="K18" s="45">
        <v>21023.293010587571</v>
      </c>
      <c r="L18" s="81">
        <f>+I18/E18</f>
        <v>2.9999999999999995E-2</v>
      </c>
      <c r="M18" s="81">
        <f t="shared" ref="M18:M22" si="0">+J18/F18</f>
        <v>2.9999999999999853E-2</v>
      </c>
      <c r="N18" s="81">
        <f t="shared" ref="N18:N22" si="1">+K18/G18</f>
        <v>3.0000000000000145E-2</v>
      </c>
    </row>
    <row r="19" spans="2:14" ht="31" customHeight="1" x14ac:dyDescent="0.3">
      <c r="B19" s="43" t="s">
        <v>5</v>
      </c>
      <c r="C19" s="47" t="s">
        <v>42</v>
      </c>
      <c r="D19" s="43" t="s">
        <v>1</v>
      </c>
      <c r="E19" s="54">
        <v>34619995895.560547</v>
      </c>
      <c r="F19" s="54">
        <v>35658595772.427368</v>
      </c>
      <c r="G19" s="54">
        <v>36728353645.600182</v>
      </c>
      <c r="H19" s="54">
        <v>37830204254.968193</v>
      </c>
      <c r="I19" s="45">
        <v>1038599876.8668213</v>
      </c>
      <c r="J19" s="45">
        <v>1069757873.1728134</v>
      </c>
      <c r="K19" s="45">
        <v>1101850609.3680115</v>
      </c>
      <c r="L19" s="81">
        <f t="shared" ref="L19:L22" si="2">+I19/E19</f>
        <v>3.0000000000000141E-2</v>
      </c>
      <c r="M19" s="81">
        <f t="shared" si="0"/>
        <v>2.9999999999999787E-2</v>
      </c>
      <c r="N19" s="81">
        <f t="shared" si="1"/>
        <v>3.0000000000000165E-2</v>
      </c>
    </row>
    <row r="20" spans="2:14" ht="26.5" customHeight="1" x14ac:dyDescent="0.3">
      <c r="B20" s="46"/>
      <c r="C20" s="47" t="s">
        <v>41</v>
      </c>
      <c r="D20" s="43" t="s">
        <v>35</v>
      </c>
      <c r="E20" s="54">
        <v>64465.459756476819</v>
      </c>
      <c r="F20" s="54">
        <v>64465.459756476819</v>
      </c>
      <c r="G20" s="54">
        <v>64465.459756476819</v>
      </c>
      <c r="H20" s="54">
        <v>64465.459756476819</v>
      </c>
      <c r="I20" s="45">
        <v>0</v>
      </c>
      <c r="J20" s="45">
        <v>0</v>
      </c>
      <c r="K20" s="45">
        <v>0</v>
      </c>
      <c r="L20" s="81">
        <f t="shared" si="2"/>
        <v>0</v>
      </c>
      <c r="M20" s="81">
        <f t="shared" si="0"/>
        <v>0</v>
      </c>
      <c r="N20" s="81">
        <f t="shared" si="1"/>
        <v>0</v>
      </c>
    </row>
    <row r="21" spans="2:14" ht="26.5" customHeight="1" x14ac:dyDescent="0.3">
      <c r="B21" s="44" t="s">
        <v>6</v>
      </c>
      <c r="C21" s="47" t="s">
        <v>74</v>
      </c>
      <c r="D21" s="43" t="s">
        <v>1</v>
      </c>
      <c r="E21" s="54">
        <v>6289034192.1473303</v>
      </c>
      <c r="F21" s="54">
        <v>6477705217.9117479</v>
      </c>
      <c r="G21" s="54">
        <v>6672036374.4491014</v>
      </c>
      <c r="H21" s="54">
        <v>6872197465.6825771</v>
      </c>
      <c r="I21" s="45">
        <v>188671025.76441765</v>
      </c>
      <c r="J21" s="45">
        <v>194331156.53735352</v>
      </c>
      <c r="K21" s="45">
        <v>200161091.23347569</v>
      </c>
      <c r="L21" s="81">
        <f t="shared" si="2"/>
        <v>2.9999999999999642E-2</v>
      </c>
      <c r="M21" s="81">
        <f t="shared" si="0"/>
        <v>3.0000000000000165E-2</v>
      </c>
      <c r="N21" s="81">
        <f t="shared" si="1"/>
        <v>3.0000000000000394E-2</v>
      </c>
    </row>
    <row r="22" spans="2:14" ht="28.5" customHeight="1" x14ac:dyDescent="0.3">
      <c r="B22" s="46" t="s">
        <v>6</v>
      </c>
      <c r="C22" s="4" t="s">
        <v>40</v>
      </c>
      <c r="D22" s="43" t="s">
        <v>1</v>
      </c>
      <c r="E22" s="54">
        <v>5517706258.013833</v>
      </c>
      <c r="F22" s="54">
        <v>5706377283.7782507</v>
      </c>
      <c r="G22" s="54">
        <v>5900708440.3156042</v>
      </c>
      <c r="H22" s="54">
        <v>6100869531.5490799</v>
      </c>
      <c r="I22" s="45">
        <v>188671025.76441765</v>
      </c>
      <c r="J22" s="45">
        <v>194331156.53735352</v>
      </c>
      <c r="K22" s="45">
        <v>200161091.23347569</v>
      </c>
      <c r="L22" s="81">
        <f t="shared" si="2"/>
        <v>3.4193742280208321E-2</v>
      </c>
      <c r="M22" s="81">
        <f t="shared" si="0"/>
        <v>3.4055083790163428E-2</v>
      </c>
      <c r="N22" s="81">
        <f t="shared" si="1"/>
        <v>3.3921535567815637E-2</v>
      </c>
    </row>
    <row r="23" spans="2:14" ht="29" customHeight="1" x14ac:dyDescent="0.25">
      <c r="B23" s="44"/>
      <c r="C23" s="4"/>
      <c r="D23" s="43"/>
      <c r="E23" s="58"/>
      <c r="F23" s="71"/>
      <c r="G23" s="71"/>
      <c r="H23" s="71"/>
      <c r="I23" s="45"/>
      <c r="J23" s="45"/>
      <c r="K23" s="45"/>
      <c r="L23" s="81"/>
      <c r="M23" s="81"/>
      <c r="N23" s="81"/>
    </row>
    <row r="24" spans="2:14" x14ac:dyDescent="0.25">
      <c r="B24" s="67"/>
      <c r="C24" s="73"/>
      <c r="D24" s="68"/>
      <c r="E24" s="74"/>
      <c r="F24" s="75"/>
      <c r="G24" s="75"/>
      <c r="H24" s="75"/>
    </row>
    <row r="25" spans="2:14" ht="13" x14ac:dyDescent="0.3">
      <c r="B25" s="67" t="s">
        <v>76</v>
      </c>
      <c r="C25" s="47" t="s">
        <v>77</v>
      </c>
      <c r="D25" s="43"/>
      <c r="E25" s="87">
        <v>0.18165901033378795</v>
      </c>
      <c r="F25" s="87">
        <v>0.18165901033378787</v>
      </c>
      <c r="G25" s="87">
        <v>0.18165901033378795</v>
      </c>
      <c r="H25" s="87">
        <v>0.18165901033378798</v>
      </c>
    </row>
    <row r="26" spans="2:14" ht="13" x14ac:dyDescent="0.3">
      <c r="B26" s="67"/>
      <c r="C26" s="47" t="s">
        <v>64</v>
      </c>
      <c r="D26" s="43"/>
      <c r="E26" s="87">
        <v>0.15937917135112628</v>
      </c>
      <c r="F26" s="87">
        <v>0.16002809870013576</v>
      </c>
      <c r="G26" s="87">
        <v>0.16065812525257228</v>
      </c>
      <c r="H26" s="87">
        <v>0.16126980151707376</v>
      </c>
    </row>
    <row r="27" spans="2:14" x14ac:dyDescent="0.25">
      <c r="B27" s="67"/>
      <c r="C27" s="85"/>
      <c r="D27" s="68"/>
      <c r="E27" s="74"/>
      <c r="F27" s="75"/>
      <c r="G27" s="75"/>
      <c r="H27" s="75"/>
    </row>
    <row r="29" spans="2:14" ht="13" x14ac:dyDescent="0.3">
      <c r="B29" s="66" t="s">
        <v>61</v>
      </c>
      <c r="C29" s="62"/>
      <c r="D29" s="62"/>
      <c r="E29" s="62"/>
      <c r="F29" s="62"/>
      <c r="G29" s="62"/>
      <c r="H29" s="62"/>
      <c r="I29" s="78" t="s">
        <v>70</v>
      </c>
      <c r="J29" s="77"/>
      <c r="K29" s="77"/>
      <c r="L29" s="86" t="s">
        <v>71</v>
      </c>
      <c r="M29" s="80"/>
      <c r="N29" s="80"/>
    </row>
    <row r="30" spans="2:14" ht="42" x14ac:dyDescent="0.25">
      <c r="B30" s="1" t="s">
        <v>46</v>
      </c>
      <c r="C30" s="1" t="s">
        <v>4</v>
      </c>
      <c r="D30" s="1" t="s">
        <v>0</v>
      </c>
      <c r="E30" s="1" t="s">
        <v>57</v>
      </c>
      <c r="F30" s="1" t="s">
        <v>54</v>
      </c>
      <c r="G30" s="1" t="s">
        <v>55</v>
      </c>
      <c r="H30" s="1" t="s">
        <v>56</v>
      </c>
      <c r="I30" s="76" t="s">
        <v>67</v>
      </c>
      <c r="J30" s="76" t="s">
        <v>68</v>
      </c>
      <c r="K30" s="76" t="s">
        <v>69</v>
      </c>
      <c r="L30" s="76" t="s">
        <v>65</v>
      </c>
      <c r="M30" s="76" t="s">
        <v>66</v>
      </c>
      <c r="N30" s="76" t="s">
        <v>72</v>
      </c>
    </row>
    <row r="31" spans="2:14" ht="30.5" customHeight="1" x14ac:dyDescent="0.3">
      <c r="B31" s="43" t="s">
        <v>5</v>
      </c>
      <c r="C31" s="47" t="s">
        <v>43</v>
      </c>
      <c r="D31" s="43" t="s">
        <v>35</v>
      </c>
      <c r="E31" s="54">
        <v>660548.99961000006</v>
      </c>
      <c r="F31" s="54">
        <v>680365.46959830006</v>
      </c>
      <c r="G31" s="54">
        <v>700776.43368624896</v>
      </c>
      <c r="H31" s="54">
        <v>721799.72669683653</v>
      </c>
      <c r="I31" s="54">
        <v>19816.469988299963</v>
      </c>
      <c r="J31" s="54">
        <v>20410.964087948949</v>
      </c>
      <c r="K31" s="54">
        <v>21023.29301058756</v>
      </c>
      <c r="L31" s="81">
        <f>+I31/E31</f>
        <v>2.999999999999994E-2</v>
      </c>
      <c r="M31" s="81">
        <f t="shared" ref="M31:M35" si="3">+J31/F31</f>
        <v>2.9999999999999923E-2</v>
      </c>
      <c r="N31" s="81">
        <f t="shared" ref="N31:N35" si="4">+K31/G31</f>
        <v>3.0000000000000131E-2</v>
      </c>
    </row>
    <row r="32" spans="2:14" ht="31.5" customHeight="1" x14ac:dyDescent="0.3">
      <c r="B32" s="43" t="s">
        <v>5</v>
      </c>
      <c r="C32" s="47" t="s">
        <v>42</v>
      </c>
      <c r="D32" s="43" t="s">
        <v>1</v>
      </c>
      <c r="E32" s="54">
        <v>34619995895.560547</v>
      </c>
      <c r="F32" s="54">
        <v>31379564279.73608</v>
      </c>
      <c r="G32" s="54">
        <v>32320951208.128162</v>
      </c>
      <c r="H32" s="54">
        <v>33290579744.372013</v>
      </c>
      <c r="I32" s="54">
        <v>-3240431615.8244686</v>
      </c>
      <c r="J32" s="54">
        <v>941386928.39208174</v>
      </c>
      <c r="K32" s="54">
        <v>969628536.24384856</v>
      </c>
      <c r="L32" s="81">
        <f t="shared" ref="L32:L35" si="5">+I32/E32</f>
        <v>-9.3600000000000044E-2</v>
      </c>
      <c r="M32" s="81">
        <f t="shared" si="3"/>
        <v>2.9999999999999978E-2</v>
      </c>
      <c r="N32" s="81">
        <f t="shared" si="4"/>
        <v>3.0000000000000113E-2</v>
      </c>
    </row>
    <row r="33" spans="2:14" ht="24" customHeight="1" x14ac:dyDescent="0.3">
      <c r="B33" s="46"/>
      <c r="C33" s="47" t="s">
        <v>41</v>
      </c>
      <c r="D33" s="43" t="s">
        <v>35</v>
      </c>
      <c r="E33" s="54">
        <v>64465.459756476819</v>
      </c>
      <c r="F33" s="54">
        <v>56729.604585699599</v>
      </c>
      <c r="G33" s="54">
        <v>56729.604585699599</v>
      </c>
      <c r="H33" s="54">
        <v>56729.604585699599</v>
      </c>
      <c r="I33" s="54">
        <v>-7735.8551707772194</v>
      </c>
      <c r="J33" s="54">
        <v>0</v>
      </c>
      <c r="K33" s="54">
        <v>0</v>
      </c>
      <c r="L33" s="81">
        <f t="shared" si="5"/>
        <v>-0.12000000000000002</v>
      </c>
      <c r="M33" s="81">
        <f t="shared" si="3"/>
        <v>0</v>
      </c>
      <c r="N33" s="81">
        <f t="shared" si="4"/>
        <v>0</v>
      </c>
    </row>
    <row r="34" spans="2:14" ht="24" customHeight="1" x14ac:dyDescent="0.3">
      <c r="B34" s="44" t="s">
        <v>6</v>
      </c>
      <c r="C34" s="47" t="s">
        <v>74</v>
      </c>
      <c r="D34" s="43" t="s">
        <v>1</v>
      </c>
      <c r="E34" s="54">
        <v>6289034192.1473303</v>
      </c>
      <c r="F34" s="54">
        <v>2198673725.2204647</v>
      </c>
      <c r="G34" s="54">
        <v>2264633936.9770718</v>
      </c>
      <c r="H34" s="54">
        <v>2332572955.0863853</v>
      </c>
      <c r="I34" s="54">
        <v>-4090360466.9268661</v>
      </c>
      <c r="J34" s="54">
        <v>65960211.75660713</v>
      </c>
      <c r="K34" s="54">
        <v>67939018.109313697</v>
      </c>
      <c r="L34" s="81">
        <f t="shared" si="5"/>
        <v>-0.65039564771872416</v>
      </c>
      <c r="M34" s="81">
        <f t="shared" si="3"/>
        <v>2.9999999999996901E-2</v>
      </c>
      <c r="N34" s="81">
        <f t="shared" si="4"/>
        <v>3.0000000000000682E-2</v>
      </c>
    </row>
    <row r="35" spans="2:14" ht="24" customHeight="1" x14ac:dyDescent="0.3">
      <c r="B35" s="46" t="s">
        <v>6</v>
      </c>
      <c r="C35" s="4" t="s">
        <v>40</v>
      </c>
      <c r="D35" s="43" t="s">
        <v>1</v>
      </c>
      <c r="E35" s="54">
        <v>5517706258.013833</v>
      </c>
      <c r="F35" s="54">
        <v>1427345791.0869665</v>
      </c>
      <c r="G35" s="54">
        <v>1493306002.8435736</v>
      </c>
      <c r="H35" s="54">
        <v>1561245020.9528873</v>
      </c>
      <c r="I35" s="54">
        <v>-4090360466.9268665</v>
      </c>
      <c r="J35" s="54">
        <v>65960211.75660713</v>
      </c>
      <c r="K35" s="54">
        <v>67939018.109313697</v>
      </c>
      <c r="L35" s="81">
        <f t="shared" si="5"/>
        <v>-0.74131537194211616</v>
      </c>
      <c r="M35" s="81">
        <f t="shared" si="3"/>
        <v>4.6211795465747968E-2</v>
      </c>
      <c r="N35" s="81">
        <f t="shared" si="4"/>
        <v>4.5495710845562323E-2</v>
      </c>
    </row>
    <row r="36" spans="2:14" ht="24" customHeight="1" x14ac:dyDescent="0.25">
      <c r="B36" s="44"/>
      <c r="C36" s="4"/>
      <c r="D36" s="43"/>
      <c r="E36" s="58"/>
      <c r="F36" s="42"/>
      <c r="G36" s="42"/>
      <c r="H36" s="42"/>
    </row>
    <row r="37" spans="2:14" x14ac:dyDescent="0.25">
      <c r="J37" s="89"/>
    </row>
    <row r="38" spans="2:14" ht="13" x14ac:dyDescent="0.3">
      <c r="B38" s="67" t="s">
        <v>76</v>
      </c>
      <c r="C38" s="47" t="s">
        <v>77</v>
      </c>
      <c r="D38" s="43"/>
      <c r="E38" s="87">
        <v>0.18165901033378795</v>
      </c>
      <c r="F38" s="88">
        <v>7.0067057197486265E-2</v>
      </c>
      <c r="G38" s="88">
        <v>7.0067057197486043E-2</v>
      </c>
      <c r="H38" s="88">
        <v>7.0067057197486071E-2</v>
      </c>
    </row>
    <row r="39" spans="2:14" ht="13" x14ac:dyDescent="0.3">
      <c r="B39" s="67"/>
      <c r="C39" s="47" t="s">
        <v>64</v>
      </c>
      <c r="D39" s="43"/>
      <c r="E39" s="87">
        <v>0.15937917135112628</v>
      </c>
      <c r="F39" s="88">
        <v>4.5486475795608827E-2</v>
      </c>
      <c r="G39" s="88">
        <v>4.6202415059740966E-2</v>
      </c>
      <c r="H39" s="88">
        <v>4.6897501723947174E-2</v>
      </c>
    </row>
    <row r="42" spans="2:14" ht="13" x14ac:dyDescent="0.3">
      <c r="C42" s="84" t="s">
        <v>75</v>
      </c>
      <c r="D42" s="84"/>
      <c r="E42" s="84"/>
      <c r="F42" s="84"/>
      <c r="G42" s="84"/>
      <c r="H42" s="84"/>
    </row>
    <row r="43" spans="2:14" ht="42" x14ac:dyDescent="0.25">
      <c r="C43" s="1" t="s">
        <v>4</v>
      </c>
      <c r="D43" s="1" t="s">
        <v>0</v>
      </c>
      <c r="E43" s="1" t="s">
        <v>57</v>
      </c>
      <c r="F43" s="1" t="s">
        <v>54</v>
      </c>
      <c r="G43" s="1" t="s">
        <v>55</v>
      </c>
      <c r="H43" s="1" t="s">
        <v>56</v>
      </c>
    </row>
    <row r="44" spans="2:14" x14ac:dyDescent="0.25">
      <c r="C44" s="5" t="s">
        <v>78</v>
      </c>
      <c r="D44" s="43" t="s">
        <v>35</v>
      </c>
      <c r="E44" s="3">
        <v>0</v>
      </c>
      <c r="F44" s="3">
        <v>0</v>
      </c>
      <c r="G44" s="3">
        <v>0</v>
      </c>
      <c r="H44" s="3">
        <v>0</v>
      </c>
    </row>
    <row r="45" spans="2:14" x14ac:dyDescent="0.25">
      <c r="C45" s="5" t="s">
        <v>79</v>
      </c>
      <c r="D45" s="43" t="s">
        <v>1</v>
      </c>
      <c r="E45" s="3">
        <v>0</v>
      </c>
      <c r="F45" s="3">
        <v>-4279031492.6912837</v>
      </c>
      <c r="G45" s="3">
        <v>-4407402437.4720211</v>
      </c>
      <c r="H45" s="3">
        <v>-4539624510.5961819</v>
      </c>
    </row>
    <row r="46" spans="2:14" x14ac:dyDescent="0.25">
      <c r="C46" s="5" t="s">
        <v>80</v>
      </c>
      <c r="D46" s="4"/>
      <c r="E46" s="3">
        <v>0</v>
      </c>
      <c r="F46" s="3">
        <v>-7735.8551707772194</v>
      </c>
      <c r="G46" s="3">
        <v>-7735.8551707772194</v>
      </c>
      <c r="H46" s="3">
        <v>-7735.8551707772194</v>
      </c>
    </row>
    <row r="47" spans="2:14" x14ac:dyDescent="0.25">
      <c r="C47" s="5" t="s">
        <v>81</v>
      </c>
      <c r="D47" s="4"/>
      <c r="E47" s="3">
        <v>0</v>
      </c>
      <c r="F47" s="3">
        <v>-0.81251130746993261</v>
      </c>
      <c r="G47" s="3">
        <v>-0.81251130746993383</v>
      </c>
      <c r="H47" s="3">
        <v>-0.81251130746993372</v>
      </c>
    </row>
    <row r="48" spans="2:14" x14ac:dyDescent="0.25">
      <c r="C48" s="5" t="s">
        <v>82</v>
      </c>
      <c r="D48" s="4"/>
      <c r="E48" s="3">
        <v>0</v>
      </c>
      <c r="F48" s="3">
        <v>-0.92233802187812142</v>
      </c>
      <c r="G48" s="3">
        <v>-0.91872104051977954</v>
      </c>
      <c r="H48" s="3">
        <v>-0.9152364460768172</v>
      </c>
    </row>
    <row r="49" spans="3:11" x14ac:dyDescent="0.25">
      <c r="F49" s="53"/>
    </row>
    <row r="51" spans="3:11" ht="103.5" customHeight="1" x14ac:dyDescent="0.25">
      <c r="C51" s="114" t="s">
        <v>85</v>
      </c>
      <c r="D51" s="114"/>
      <c r="E51" s="114"/>
      <c r="F51" s="114"/>
      <c r="G51" s="114"/>
      <c r="H51" s="114"/>
      <c r="I51" s="114"/>
      <c r="J51" s="114"/>
      <c r="K51" s="114"/>
    </row>
  </sheetData>
  <mergeCells count="1">
    <mergeCell ref="C51:K51"/>
  </mergeCells>
  <pageMargins left="0.7" right="0.7" top="0.75" bottom="0.75" header="0.3" footer="0.3"/>
  <pageSetup orientation="landscape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3</vt:i4>
      </vt:variant>
    </vt:vector>
  </HeadingPairs>
  <TitlesOfParts>
    <vt:vector size="7" baseType="lpstr">
      <vt:lpstr>Anexo 1</vt:lpstr>
      <vt:lpstr>EBIT 1 ano</vt:lpstr>
      <vt:lpstr>PARAMETROS</vt:lpstr>
      <vt:lpstr>Escenario A  3 anos</vt:lpstr>
      <vt:lpstr>'Anexo 1'!Criteria</vt:lpstr>
      <vt:lpstr>'Anexo 1'!Excel_BuiltIn_Print_Area_2</vt:lpstr>
      <vt:lpstr>'Anexo 1'!Print_Area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Preferred Customer</dc:creator>
  <cp:lastModifiedBy>Lynette Batista</cp:lastModifiedBy>
  <cp:lastPrinted>2025-09-15T18:26:56Z</cp:lastPrinted>
  <dcterms:created xsi:type="dcterms:W3CDTF">2008-11-12T22:41:20Z</dcterms:created>
  <dcterms:modified xsi:type="dcterms:W3CDTF">2025-09-15T18:26:57Z</dcterms:modified>
</cp:coreProperties>
</file>