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Informacion Adicional/NO CONFIDENCIAL/Anexo 7/"/>
    </mc:Choice>
  </mc:AlternateContent>
  <xr:revisionPtr revIDLastSave="2" documentId="14_{36044005-76D2-49ED-921B-65CDAA78F022}" xr6:coauthVersionLast="47" xr6:coauthVersionMax="47" xr10:uidLastSave="{19A71628-842F-47D0-8ABE-F0DE61CD0D2E}"/>
  <bookViews>
    <workbookView xWindow="-110" yWindow="-110" windowWidth="19420" windowHeight="11500" activeTab="1" xr2:uid="{854983A1-FE7B-450F-9714-5D0C2D6C45C0}"/>
  </bookViews>
  <sheets>
    <sheet name="Escenarios " sheetId="1" r:id="rId1"/>
    <sheet name="Escenario Absorc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 s="1"/>
  <c r="J8" i="1"/>
  <c r="K8" i="1" s="1"/>
  <c r="L8" i="1" s="1"/>
  <c r="H13" i="1"/>
  <c r="H12" i="1"/>
  <c r="I45" i="1"/>
  <c r="H45" i="1"/>
  <c r="I44" i="1"/>
  <c r="H44" i="1"/>
  <c r="I43" i="1"/>
  <c r="H43" i="1"/>
  <c r="I42" i="1"/>
  <c r="H42" i="1"/>
  <c r="I38" i="1"/>
  <c r="H38" i="1"/>
  <c r="G38" i="1"/>
  <c r="I37" i="1"/>
  <c r="H37" i="1"/>
  <c r="G37" i="1"/>
  <c r="I39" i="1"/>
  <c r="H39" i="1"/>
  <c r="I29" i="1"/>
  <c r="H29" i="1"/>
  <c r="I28" i="1"/>
  <c r="H28" i="1"/>
  <c r="I27" i="1"/>
  <c r="H27" i="1"/>
  <c r="I24" i="1"/>
  <c r="H24" i="1"/>
  <c r="G24" i="1"/>
  <c r="I23" i="1"/>
  <c r="J22" i="1"/>
  <c r="K22" i="1" s="1"/>
  <c r="L22" i="1" s="1"/>
  <c r="J21" i="1"/>
  <c r="K21" i="1" s="1"/>
  <c r="J20" i="1"/>
  <c r="K20" i="1" s="1"/>
  <c r="I26" i="1"/>
  <c r="H23" i="1"/>
  <c r="G23" i="1"/>
  <c r="I15" i="1"/>
  <c r="H15" i="1"/>
  <c r="I12" i="1"/>
  <c r="J9" i="1"/>
  <c r="K9" i="1" s="1"/>
  <c r="L9" i="1" s="1"/>
  <c r="J6" i="1"/>
  <c r="K6" i="1" s="1"/>
  <c r="L6" i="1" s="1"/>
  <c r="G10" i="1"/>
  <c r="E8" i="2"/>
  <c r="I8" i="2" s="1"/>
  <c r="E7" i="2"/>
  <c r="I7" i="2" s="1"/>
  <c r="E6" i="2"/>
  <c r="I6" i="2" s="1"/>
  <c r="E5" i="2"/>
  <c r="I5" i="2" s="1"/>
  <c r="E4" i="2"/>
  <c r="I4" i="2" s="1"/>
  <c r="E3" i="2"/>
  <c r="I3" i="2" s="1"/>
  <c r="I46" i="1" l="1"/>
  <c r="H46" i="1"/>
  <c r="J37" i="1"/>
  <c r="K37" i="1" s="1"/>
  <c r="I14" i="1"/>
  <c r="I13" i="1"/>
  <c r="H14" i="1"/>
  <c r="L7" i="1"/>
  <c r="L10" i="1" s="1"/>
  <c r="K10" i="1"/>
  <c r="L20" i="1"/>
  <c r="K23" i="1"/>
  <c r="K24" i="1"/>
  <c r="L21" i="1"/>
  <c r="L24" i="1" s="1"/>
  <c r="J10" i="1"/>
  <c r="J33" i="1"/>
  <c r="J46" i="1"/>
  <c r="H10" i="1"/>
  <c r="I10" i="1"/>
  <c r="J19" i="1"/>
  <c r="K19" i="1" s="1"/>
  <c r="L19" i="1" s="1"/>
  <c r="H26" i="1"/>
  <c r="J23" i="1"/>
  <c r="G4" i="2"/>
  <c r="G6" i="2"/>
  <c r="G7" i="2"/>
  <c r="H4" i="2"/>
  <c r="H5" i="2"/>
  <c r="H6" i="2"/>
  <c r="H7" i="2"/>
  <c r="H8" i="2"/>
  <c r="G3" i="2"/>
  <c r="G5" i="2"/>
  <c r="G8" i="2"/>
  <c r="H3" i="2"/>
  <c r="J24" i="1" l="1"/>
  <c r="K33" i="1"/>
  <c r="J36" i="1"/>
  <c r="K46" i="1"/>
  <c r="K40" i="1"/>
  <c r="L37" i="1"/>
  <c r="J40" i="1"/>
  <c r="L23" i="1"/>
  <c r="J45" i="1" l="1"/>
  <c r="J35" i="1"/>
  <c r="L46" i="1"/>
  <c r="L33" i="1"/>
  <c r="K36" i="1"/>
  <c r="J44" i="1" l="1"/>
  <c r="J34" i="1"/>
  <c r="K35" i="1"/>
  <c r="K45" i="1"/>
  <c r="L36" i="1"/>
  <c r="L40" i="1"/>
  <c r="L35" i="1" l="1"/>
  <c r="L45" i="1"/>
  <c r="K44" i="1"/>
  <c r="K34" i="1"/>
  <c r="J43" i="1"/>
  <c r="J38" i="1"/>
  <c r="K43" i="1" l="1"/>
  <c r="K38" i="1"/>
  <c r="L44" i="1"/>
  <c r="L34" i="1"/>
  <c r="L43" i="1" l="1"/>
  <c r="L38" i="1"/>
</calcChain>
</file>

<file path=xl/sharedStrings.xml><?xml version="1.0" encoding="utf-8"?>
<sst xmlns="http://schemas.openxmlformats.org/spreadsheetml/2006/main" count="100" uniqueCount="45">
  <si>
    <t>Proyectado (en base a datos del 2024)</t>
  </si>
  <si>
    <t>Mercado Total de Varillas</t>
  </si>
  <si>
    <t>TM</t>
  </si>
  <si>
    <t>Participacion de Mercado RPN</t>
  </si>
  <si>
    <t>%</t>
  </si>
  <si>
    <t>Tasa Crecimiento % Mercado Total</t>
  </si>
  <si>
    <t>T.C. %  ventas volumen PRN</t>
  </si>
  <si>
    <t>T.C. % Importaciones Totales</t>
  </si>
  <si>
    <t>Importaciones Totales</t>
  </si>
  <si>
    <t>Importaciones Totales (Anexo 1)</t>
  </si>
  <si>
    <t xml:space="preserve"> -- Importaciones de Turquia</t>
  </si>
  <si>
    <t>Supuestos de Tasa de Crecimiento</t>
  </si>
  <si>
    <t>T,C. % Importaciones Turquia</t>
  </si>
  <si>
    <t>Volumen Ventas RPN - Mercado Nacional</t>
  </si>
  <si>
    <t>Escenario A - Reduccion Precios</t>
  </si>
  <si>
    <t>Escenario</t>
  </si>
  <si>
    <t>s0 (2023)</t>
  </si>
  <si>
    <t>s* (largo plazo)</t>
  </si>
  <si>
    <t>λ anual</t>
  </si>
  <si>
    <t>λ mensual</t>
  </si>
  <si>
    <t>ε</t>
  </si>
  <si>
    <t>Cuota en tiempo t</t>
  </si>
  <si>
    <t>12 Meses</t>
  </si>
  <si>
    <t>24 Meses</t>
  </si>
  <si>
    <t>36 Meses</t>
  </si>
  <si>
    <t>Base (referencia)</t>
  </si>
  <si>
    <t>90%</t>
  </si>
  <si>
    <t>Baja sustitución (σ↓)</t>
  </si>
  <si>
    <t>85%</t>
  </si>
  <si>
    <t>Alta sustitución (σ↑)</t>
  </si>
  <si>
    <t>100%</t>
  </si>
  <si>
    <t>Demanda muy inelástica (ε↓)</t>
  </si>
  <si>
    <t>95%</t>
  </si>
  <si>
    <t>Demanda elástica (ε↑)</t>
  </si>
  <si>
    <t>Precio parcialmente alto</t>
  </si>
  <si>
    <t>80%</t>
  </si>
  <si>
    <t>Participacion de Mercado Turquia*</t>
  </si>
  <si>
    <t xml:space="preserve">Escenario Base - </t>
  </si>
  <si>
    <t>Participacion Reto Importadores</t>
  </si>
  <si>
    <t>Escenario B - No Reducciones Precios - Baja Sustitucion</t>
  </si>
  <si>
    <t>Participacion de las Importaciones</t>
  </si>
  <si>
    <t xml:space="preserve"> -- Resto de los Paises</t>
  </si>
  <si>
    <t>T,C. % Importaciones Resto de Paises</t>
  </si>
  <si>
    <t>*</t>
  </si>
  <si>
    <r>
      <t xml:space="preserve">Nota: </t>
    </r>
    <r>
      <rPr>
        <sz val="10"/>
        <rFont val="Calibri"/>
        <family val="2"/>
      </rPr>
      <t>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MULTIPLICADO POR UN NUMERO MENOR O IGUAL A 100 PARA FACILITAR LECTURA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</si>
</sst>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-* #,##0.00_-;\-* #,##0.00_-;_-* \-??_-;_-@_-"/>
    <numFmt numFmtId="167" formatCode="#,##0_ ;[Red]\-#,##0\ "/>
    <numFmt numFmtId="168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10"/>
      <name val="Times New Roman"/>
      <family val="1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2" xfId="1" applyNumberFormat="1" applyFont="1" applyBorder="1"/>
    <xf numFmtId="9" fontId="3" fillId="0" borderId="2" xfId="2" applyFont="1" applyBorder="1"/>
    <xf numFmtId="165" fontId="3" fillId="0" borderId="2" xfId="2" applyNumberFormat="1" applyFont="1" applyBorder="1"/>
    <xf numFmtId="9" fontId="4" fillId="0" borderId="2" xfId="0" applyNumberFormat="1" applyFont="1" applyBorder="1"/>
    <xf numFmtId="0" fontId="6" fillId="0" borderId="2" xfId="0" applyFont="1" applyBorder="1" applyAlignment="1">
      <alignment horizontal="left" vertical="center" wrapText="1"/>
    </xf>
    <xf numFmtId="9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4" xfId="0" applyFont="1" applyBorder="1"/>
    <xf numFmtId="165" fontId="3" fillId="0" borderId="4" xfId="2" applyNumberFormat="1" applyFont="1" applyBorder="1"/>
    <xf numFmtId="165" fontId="4" fillId="0" borderId="4" xfId="2" applyNumberFormat="1" applyFont="1" applyBorder="1"/>
    <xf numFmtId="9" fontId="4" fillId="0" borderId="4" xfId="0" applyNumberFormat="1" applyFont="1" applyBorder="1"/>
    <xf numFmtId="0" fontId="3" fillId="4" borderId="5" xfId="0" applyFont="1" applyFill="1" applyBorder="1"/>
    <xf numFmtId="0" fontId="3" fillId="4" borderId="6" xfId="0" applyFont="1" applyFill="1" applyBorder="1"/>
    <xf numFmtId="9" fontId="3" fillId="4" borderId="6" xfId="2" applyFont="1" applyFill="1" applyBorder="1"/>
    <xf numFmtId="164" fontId="3" fillId="4" borderId="6" xfId="1" applyNumberFormat="1" applyFont="1" applyFill="1" applyBorder="1"/>
    <xf numFmtId="0" fontId="3" fillId="4" borderId="7" xfId="0" applyFont="1" applyFill="1" applyBorder="1"/>
    <xf numFmtId="0" fontId="2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8" xfId="0" applyBorder="1"/>
    <xf numFmtId="16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0" fontId="3" fillId="0" borderId="9" xfId="0" applyFont="1" applyBorder="1"/>
    <xf numFmtId="167" fontId="6" fillId="0" borderId="3" xfId="4" applyNumberFormat="1" applyFill="1" applyBorder="1" applyAlignment="1" applyProtection="1">
      <alignment horizontal="center" vertical="center" wrapText="1"/>
    </xf>
    <xf numFmtId="0" fontId="7" fillId="5" borderId="0" xfId="0" applyFont="1" applyFill="1"/>
    <xf numFmtId="0" fontId="7" fillId="6" borderId="0" xfId="0" applyFont="1" applyFill="1"/>
    <xf numFmtId="0" fontId="7" fillId="7" borderId="0" xfId="0" applyFont="1" applyFill="1"/>
    <xf numFmtId="0" fontId="3" fillId="7" borderId="0" xfId="0" applyFont="1" applyFill="1"/>
    <xf numFmtId="0" fontId="3" fillId="6" borderId="0" xfId="0" applyFont="1" applyFill="1"/>
    <xf numFmtId="0" fontId="3" fillId="5" borderId="0" xfId="0" applyFont="1" applyFill="1"/>
    <xf numFmtId="165" fontId="3" fillId="0" borderId="1" xfId="2" applyNumberFormat="1" applyFont="1" applyBorder="1"/>
    <xf numFmtId="3" fontId="3" fillId="0" borderId="1" xfId="0" applyNumberFormat="1" applyFont="1" applyBorder="1" applyAlignment="1">
      <alignment horizontal="center"/>
    </xf>
    <xf numFmtId="165" fontId="4" fillId="0" borderId="1" xfId="2" applyNumberFormat="1" applyFont="1" applyBorder="1"/>
    <xf numFmtId="165" fontId="3" fillId="0" borderId="5" xfId="2" applyNumberFormat="1" applyFont="1" applyBorder="1"/>
    <xf numFmtId="165" fontId="4" fillId="0" borderId="10" xfId="2" applyNumberFormat="1" applyFont="1" applyBorder="1"/>
    <xf numFmtId="165" fontId="4" fillId="0" borderId="11" xfId="2" applyNumberFormat="1" applyFont="1" applyBorder="1"/>
    <xf numFmtId="165" fontId="4" fillId="0" borderId="12" xfId="2" applyNumberFormat="1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165" fontId="4" fillId="0" borderId="13" xfId="2" applyNumberFormat="1" applyFont="1" applyBorder="1"/>
    <xf numFmtId="165" fontId="4" fillId="0" borderId="14" xfId="2" applyNumberFormat="1" applyFont="1" applyBorder="1"/>
    <xf numFmtId="165" fontId="8" fillId="0" borderId="4" xfId="2" applyNumberFormat="1" applyFont="1" applyBorder="1"/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5">
    <cellStyle name="Comma" xfId="1" builtinId="3"/>
    <cellStyle name="Comma_base calzado 6401" xfId="4" xr:uid="{B9A8BEAC-A6F3-4680-9617-B6FC513C4D42}"/>
    <cellStyle name="Normal" xfId="0" builtinId="0"/>
    <cellStyle name="Normal 2" xfId="3" xr:uid="{A265B08C-4EC8-48BE-B488-F913FB82EF9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2AD1-09CA-4629-8A94-BE50B85A30FC}">
  <sheetPr>
    <pageSetUpPr fitToPage="1"/>
  </sheetPr>
  <dimension ref="C3:M48"/>
  <sheetViews>
    <sheetView topLeftCell="C30" workbookViewId="0">
      <selection activeCell="D31" sqref="D31:M48"/>
    </sheetView>
  </sheetViews>
  <sheetFormatPr defaultRowHeight="14.5" x14ac:dyDescent="0.35"/>
  <cols>
    <col min="4" max="4" width="4.6328125" customWidth="1"/>
    <col min="5" max="5" width="28.26953125" customWidth="1"/>
  </cols>
  <sheetData>
    <row r="3" spans="3:12" x14ac:dyDescent="0.35">
      <c r="C3" s="1"/>
      <c r="D3" s="1"/>
    </row>
    <row r="4" spans="3:12" x14ac:dyDescent="0.35">
      <c r="C4" s="1"/>
      <c r="D4" s="2">
        <v>1</v>
      </c>
      <c r="E4" s="38" t="s">
        <v>37</v>
      </c>
      <c r="F4" s="43"/>
      <c r="G4" s="43"/>
      <c r="H4" s="3"/>
      <c r="I4" s="3"/>
      <c r="J4" s="4" t="s">
        <v>0</v>
      </c>
      <c r="K4" s="5"/>
      <c r="L4" s="5"/>
    </row>
    <row r="5" spans="3:12" x14ac:dyDescent="0.35">
      <c r="C5" s="1"/>
      <c r="D5" s="1"/>
      <c r="E5" s="1"/>
      <c r="F5" s="1"/>
      <c r="G5" s="6">
        <v>2022</v>
      </c>
      <c r="H5" s="6">
        <v>2023</v>
      </c>
      <c r="I5" s="6">
        <v>2024</v>
      </c>
      <c r="J5" s="51">
        <v>1</v>
      </c>
      <c r="K5" s="51">
        <v>2</v>
      </c>
      <c r="L5" s="51">
        <v>3</v>
      </c>
    </row>
    <row r="6" spans="3:12" x14ac:dyDescent="0.35">
      <c r="C6" s="1"/>
      <c r="D6" s="1" t="s">
        <v>43</v>
      </c>
      <c r="E6" s="7" t="s">
        <v>1</v>
      </c>
      <c r="F6" s="7" t="s">
        <v>2</v>
      </c>
      <c r="G6" s="14">
        <v>736534.34306999983</v>
      </c>
      <c r="H6" s="14">
        <v>775430.56160699995</v>
      </c>
      <c r="I6" s="14">
        <v>773532.74383260007</v>
      </c>
      <c r="J6" s="8">
        <f t="shared" ref="J6:J9" si="0">+I6*(1+J12)</f>
        <v>796738.7261475781</v>
      </c>
      <c r="K6" s="8">
        <f t="shared" ref="K6:K9" si="1">+J6*(1+K12)</f>
        <v>820640.88793200545</v>
      </c>
      <c r="L6" s="8">
        <f t="shared" ref="L6:L9" si="2">+K6*(1+L12)</f>
        <v>845260.11456996563</v>
      </c>
    </row>
    <row r="7" spans="3:12" x14ac:dyDescent="0.35">
      <c r="C7" s="1"/>
      <c r="D7" s="1" t="s">
        <v>43</v>
      </c>
      <c r="E7" s="7" t="s">
        <v>13</v>
      </c>
      <c r="F7" s="7"/>
      <c r="G7" s="14">
        <v>616108.79211000004</v>
      </c>
      <c r="H7" s="14">
        <v>652951.50485999999</v>
      </c>
      <c r="I7" s="14">
        <v>660548.99961000006</v>
      </c>
      <c r="J7" s="8">
        <f t="shared" si="0"/>
        <v>680365.46959830006</v>
      </c>
      <c r="K7" s="8">
        <f t="shared" si="1"/>
        <v>700776.43368624907</v>
      </c>
      <c r="L7" s="8">
        <f t="shared" si="2"/>
        <v>721799.72669683653</v>
      </c>
    </row>
    <row r="8" spans="3:12" x14ac:dyDescent="0.35">
      <c r="C8" s="1"/>
      <c r="D8" s="1" t="s">
        <v>43</v>
      </c>
      <c r="E8" s="7" t="s">
        <v>9</v>
      </c>
      <c r="F8" s="7"/>
      <c r="G8" s="14">
        <v>120425.55095999988</v>
      </c>
      <c r="H8" s="14">
        <v>122479.05674699997</v>
      </c>
      <c r="I8" s="14">
        <v>112983.7442226</v>
      </c>
      <c r="J8" s="8">
        <f t="shared" si="0"/>
        <v>116373.256549278</v>
      </c>
      <c r="K8" s="8">
        <f t="shared" si="1"/>
        <v>119864.45424575634</v>
      </c>
      <c r="L8" s="8">
        <f t="shared" si="2"/>
        <v>123460.38787312903</v>
      </c>
    </row>
    <row r="9" spans="3:12" x14ac:dyDescent="0.35">
      <c r="C9" s="1"/>
      <c r="D9" s="1" t="s">
        <v>43</v>
      </c>
      <c r="E9" s="7" t="s">
        <v>10</v>
      </c>
      <c r="F9" s="7"/>
      <c r="G9" s="14">
        <v>0</v>
      </c>
      <c r="H9" s="14">
        <v>9415.4384399999999</v>
      </c>
      <c r="I9" s="14">
        <v>8493.1259288999991</v>
      </c>
      <c r="J9" s="8">
        <f t="shared" si="0"/>
        <v>8747.9197067669993</v>
      </c>
      <c r="K9" s="8">
        <f t="shared" si="1"/>
        <v>9010.3572979700093</v>
      </c>
      <c r="L9" s="8">
        <f t="shared" si="2"/>
        <v>9280.6680169091105</v>
      </c>
    </row>
    <row r="10" spans="3:12" x14ac:dyDescent="0.35">
      <c r="C10" s="1"/>
      <c r="D10" s="1"/>
      <c r="E10" s="15" t="s">
        <v>3</v>
      </c>
      <c r="F10" s="15" t="s">
        <v>4</v>
      </c>
      <c r="G10" s="44">
        <f>+G7/G6</f>
        <v>0.83649703222521066</v>
      </c>
      <c r="H10" s="44">
        <f t="shared" ref="H10:L10" si="3">+H7/H6</f>
        <v>0.84205025851292892</v>
      </c>
      <c r="I10" s="44">
        <f t="shared" si="3"/>
        <v>0.85393799406240678</v>
      </c>
      <c r="J10" s="44">
        <f t="shared" si="3"/>
        <v>0.85393799406240678</v>
      </c>
      <c r="K10" s="44">
        <f t="shared" si="3"/>
        <v>0.85393799406240678</v>
      </c>
      <c r="L10" s="44">
        <f t="shared" si="3"/>
        <v>0.85393799406240667</v>
      </c>
    </row>
    <row r="11" spans="3:12" x14ac:dyDescent="0.35">
      <c r="C11" s="1"/>
      <c r="D11" s="1"/>
      <c r="E11" s="21" t="s">
        <v>11</v>
      </c>
      <c r="F11" s="22"/>
      <c r="G11" s="23"/>
      <c r="H11" s="23"/>
      <c r="I11" s="23"/>
      <c r="J11" s="24"/>
      <c r="K11" s="22"/>
      <c r="L11" s="25"/>
    </row>
    <row r="12" spans="3:12" x14ac:dyDescent="0.35">
      <c r="C12" s="1"/>
      <c r="D12" s="1"/>
      <c r="E12" s="17" t="s">
        <v>5</v>
      </c>
      <c r="F12" s="17" t="s">
        <v>4</v>
      </c>
      <c r="G12" s="18"/>
      <c r="H12" s="19">
        <f t="shared" ref="H12:H15" si="4">(+H6-G6)/G6</f>
        <v>5.2809782602769209E-2</v>
      </c>
      <c r="I12" s="19">
        <f t="shared" ref="I12:I15" si="5">(+I6-H6)/H6</f>
        <v>-2.4474374216910543E-3</v>
      </c>
      <c r="J12" s="20">
        <v>0.03</v>
      </c>
      <c r="K12" s="20">
        <v>0.03</v>
      </c>
      <c r="L12" s="20">
        <v>0.03</v>
      </c>
    </row>
    <row r="13" spans="3:12" ht="50" x14ac:dyDescent="0.35">
      <c r="C13" s="1"/>
      <c r="D13" s="1"/>
      <c r="E13" s="12" t="s">
        <v>6</v>
      </c>
      <c r="F13" s="7" t="s">
        <v>4</v>
      </c>
      <c r="G13" s="10"/>
      <c r="H13" s="19">
        <f t="shared" si="4"/>
        <v>5.9799037478144038E-2</v>
      </c>
      <c r="I13" s="19">
        <f t="shared" si="5"/>
        <v>1.1635618715097468E-2</v>
      </c>
      <c r="J13" s="11">
        <v>0.03</v>
      </c>
      <c r="K13" s="11">
        <v>0.03</v>
      </c>
      <c r="L13" s="11">
        <v>0.03</v>
      </c>
    </row>
    <row r="14" spans="3:12" x14ac:dyDescent="0.35">
      <c r="C14" s="1"/>
      <c r="D14" s="1"/>
      <c r="E14" s="7" t="s">
        <v>7</v>
      </c>
      <c r="F14" s="7" t="s">
        <v>4</v>
      </c>
      <c r="G14" s="10"/>
      <c r="H14" s="19">
        <f t="shared" si="4"/>
        <v>1.7052077159955652E-2</v>
      </c>
      <c r="I14" s="19">
        <f t="shared" si="5"/>
        <v>-7.7526009561079898E-2</v>
      </c>
      <c r="J14" s="11">
        <v>0.03</v>
      </c>
      <c r="K14" s="11">
        <v>0.03</v>
      </c>
      <c r="L14" s="11">
        <v>0.03</v>
      </c>
    </row>
    <row r="15" spans="3:12" x14ac:dyDescent="0.35">
      <c r="C15" s="1"/>
      <c r="D15" s="1"/>
      <c r="E15" s="7" t="s">
        <v>12</v>
      </c>
      <c r="F15" s="7"/>
      <c r="G15" s="10"/>
      <c r="H15" s="19" t="e">
        <f t="shared" si="4"/>
        <v>#DIV/0!</v>
      </c>
      <c r="I15" s="19">
        <f t="shared" si="5"/>
        <v>-9.7957468149513047E-2</v>
      </c>
      <c r="J15" s="13">
        <v>0.03</v>
      </c>
      <c r="K15" s="13">
        <v>0.03</v>
      </c>
      <c r="L15" s="13">
        <v>0.03</v>
      </c>
    </row>
    <row r="16" spans="3:12" x14ac:dyDescent="0.3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3:12" x14ac:dyDescent="0.35">
      <c r="C17" s="1"/>
      <c r="D17" s="2">
        <v>2</v>
      </c>
      <c r="E17" s="39" t="s">
        <v>14</v>
      </c>
      <c r="F17" s="42"/>
      <c r="G17" s="42"/>
      <c r="H17" s="3"/>
      <c r="I17" s="3"/>
      <c r="J17" s="4" t="s">
        <v>0</v>
      </c>
      <c r="K17" s="5"/>
      <c r="L17" s="5"/>
    </row>
    <row r="18" spans="3:12" x14ac:dyDescent="0.35">
      <c r="E18" s="1"/>
      <c r="F18" s="1"/>
      <c r="G18" s="6">
        <v>2022</v>
      </c>
      <c r="H18" s="6">
        <v>2023</v>
      </c>
      <c r="I18" s="6">
        <v>2024</v>
      </c>
      <c r="J18" s="51">
        <v>1</v>
      </c>
      <c r="K18" s="51">
        <v>2</v>
      </c>
      <c r="L18" s="51">
        <v>3</v>
      </c>
    </row>
    <row r="19" spans="3:12" x14ac:dyDescent="0.35">
      <c r="D19" s="1" t="s">
        <v>43</v>
      </c>
      <c r="E19" s="7" t="s">
        <v>1</v>
      </c>
      <c r="F19" s="7" t="s">
        <v>2</v>
      </c>
      <c r="G19" s="14">
        <v>736534.34306999983</v>
      </c>
      <c r="H19" s="14">
        <v>775430.56160699995</v>
      </c>
      <c r="I19" s="14">
        <v>773532.74383260007</v>
      </c>
      <c r="J19" s="8">
        <f t="shared" ref="J19:J22" si="6">+I19*(1+J26)</f>
        <v>796738.7261475781</v>
      </c>
      <c r="K19" s="8">
        <f t="shared" ref="K19:K22" si="7">+J19*(1+K26)</f>
        <v>820640.88793200545</v>
      </c>
      <c r="L19" s="8">
        <f t="shared" ref="L19:L22" si="8">+K19*(1+L26)</f>
        <v>845260.11456996563</v>
      </c>
    </row>
    <row r="20" spans="3:12" x14ac:dyDescent="0.35">
      <c r="D20" s="1" t="s">
        <v>43</v>
      </c>
      <c r="E20" s="7" t="s">
        <v>13</v>
      </c>
      <c r="F20" s="7" t="s">
        <v>2</v>
      </c>
      <c r="G20" s="14">
        <v>616108.79211000004</v>
      </c>
      <c r="H20" s="14">
        <v>652951.50485999999</v>
      </c>
      <c r="I20" s="14">
        <v>660548.99961000006</v>
      </c>
      <c r="J20" s="8">
        <f t="shared" si="6"/>
        <v>680365.46959830006</v>
      </c>
      <c r="K20" s="8">
        <f t="shared" si="7"/>
        <v>700776.43368624907</v>
      </c>
      <c r="L20" s="8">
        <f t="shared" si="8"/>
        <v>721799.72669683653</v>
      </c>
    </row>
    <row r="21" spans="3:12" x14ac:dyDescent="0.35">
      <c r="D21" s="1" t="s">
        <v>43</v>
      </c>
      <c r="E21" s="7" t="s">
        <v>9</v>
      </c>
      <c r="F21" s="7" t="s">
        <v>2</v>
      </c>
      <c r="G21" s="37">
        <v>120425.55095999988</v>
      </c>
      <c r="H21" s="37">
        <v>122479.05674699997</v>
      </c>
      <c r="I21" s="37">
        <v>112983.7442226</v>
      </c>
      <c r="J21" s="8">
        <f t="shared" si="6"/>
        <v>116373.256549278</v>
      </c>
      <c r="K21" s="8">
        <f t="shared" si="7"/>
        <v>119864.45424575634</v>
      </c>
      <c r="L21" s="8">
        <f t="shared" si="8"/>
        <v>123460.38787312903</v>
      </c>
    </row>
    <row r="22" spans="3:12" x14ac:dyDescent="0.35">
      <c r="D22" s="1" t="s">
        <v>43</v>
      </c>
      <c r="E22" s="7" t="s">
        <v>10</v>
      </c>
      <c r="F22" s="7" t="s">
        <v>2</v>
      </c>
      <c r="G22" s="14">
        <v>0</v>
      </c>
      <c r="H22" s="14">
        <v>9415.4384399999999</v>
      </c>
      <c r="I22" s="14">
        <v>8493.1259288999991</v>
      </c>
      <c r="J22" s="8">
        <f t="shared" si="6"/>
        <v>8747.9197067669993</v>
      </c>
      <c r="K22" s="8">
        <f t="shared" si="7"/>
        <v>9010.3572979700093</v>
      </c>
      <c r="L22" s="8">
        <f t="shared" si="8"/>
        <v>9280.6680169091105</v>
      </c>
    </row>
    <row r="23" spans="3:12" x14ac:dyDescent="0.35">
      <c r="E23" s="15" t="s">
        <v>3</v>
      </c>
      <c r="F23" s="15" t="s">
        <v>4</v>
      </c>
      <c r="G23" s="44">
        <f>+G20/G19</f>
        <v>0.83649703222521066</v>
      </c>
      <c r="H23" s="44">
        <f t="shared" ref="H23:L23" si="9">+H20/H19</f>
        <v>0.84205025851292892</v>
      </c>
      <c r="I23" s="44">
        <f t="shared" si="9"/>
        <v>0.85393799406240678</v>
      </c>
      <c r="J23" s="44">
        <f t="shared" si="9"/>
        <v>0.85393799406240678</v>
      </c>
      <c r="K23" s="44">
        <f t="shared" si="9"/>
        <v>0.85393799406240678</v>
      </c>
      <c r="L23" s="44">
        <f t="shared" si="9"/>
        <v>0.85393799406240667</v>
      </c>
    </row>
    <row r="24" spans="3:12" x14ac:dyDescent="0.35">
      <c r="E24" s="7" t="s">
        <v>40</v>
      </c>
      <c r="F24" s="7" t="s">
        <v>4</v>
      </c>
      <c r="G24" s="10">
        <f>+G21/G19</f>
        <v>0.16350296777478943</v>
      </c>
      <c r="H24" s="10">
        <f t="shared" ref="H24:L24" si="10">+H21/H19</f>
        <v>0.15794974148707105</v>
      </c>
      <c r="I24" s="10">
        <f t="shared" si="10"/>
        <v>0.14606200593759322</v>
      </c>
      <c r="J24" s="10">
        <f t="shared" si="10"/>
        <v>0.14606200593759319</v>
      </c>
      <c r="K24" s="10">
        <f t="shared" si="10"/>
        <v>0.14606200593759319</v>
      </c>
      <c r="L24" s="10">
        <f t="shared" si="10"/>
        <v>0.14606200593759319</v>
      </c>
    </row>
    <row r="25" spans="3:12" x14ac:dyDescent="0.35">
      <c r="E25" s="21" t="s">
        <v>11</v>
      </c>
      <c r="F25" s="22"/>
      <c r="G25" s="23"/>
      <c r="H25" s="23"/>
      <c r="I25" s="23"/>
      <c r="J25" s="24"/>
      <c r="K25" s="22"/>
      <c r="L25" s="25"/>
    </row>
    <row r="26" spans="3:12" x14ac:dyDescent="0.35">
      <c r="E26" s="17" t="s">
        <v>5</v>
      </c>
      <c r="F26" s="17" t="s">
        <v>4</v>
      </c>
      <c r="G26" s="18"/>
      <c r="H26" s="19">
        <f t="shared" ref="H26:H29" si="11">(+H19-G19)/G19</f>
        <v>5.2809782602769209E-2</v>
      </c>
      <c r="I26" s="19">
        <f t="shared" ref="I26:I29" si="12">(+I19-H19)/H19</f>
        <v>-2.4474374216910543E-3</v>
      </c>
      <c r="J26" s="20">
        <v>0.03</v>
      </c>
      <c r="K26" s="20">
        <v>0.03</v>
      </c>
      <c r="L26" s="20">
        <v>0.03</v>
      </c>
    </row>
    <row r="27" spans="3:12" x14ac:dyDescent="0.35">
      <c r="E27" s="12" t="s">
        <v>6</v>
      </c>
      <c r="F27" s="7" t="s">
        <v>4</v>
      </c>
      <c r="G27" s="10"/>
      <c r="H27" s="19">
        <f t="shared" si="11"/>
        <v>5.9799037478144038E-2</v>
      </c>
      <c r="I27" s="19">
        <f t="shared" si="12"/>
        <v>1.1635618715097468E-2</v>
      </c>
      <c r="J27" s="11">
        <v>0.03</v>
      </c>
      <c r="K27" s="11">
        <v>0.03</v>
      </c>
      <c r="L27" s="11">
        <v>0.03</v>
      </c>
    </row>
    <row r="28" spans="3:12" x14ac:dyDescent="0.35">
      <c r="E28" s="7" t="s">
        <v>7</v>
      </c>
      <c r="F28" s="7" t="s">
        <v>4</v>
      </c>
      <c r="G28" s="10"/>
      <c r="H28" s="19">
        <f t="shared" si="11"/>
        <v>1.7052077159955652E-2</v>
      </c>
      <c r="I28" s="19">
        <f t="shared" si="12"/>
        <v>-7.7526009561079898E-2</v>
      </c>
      <c r="J28" s="11">
        <v>0.03</v>
      </c>
      <c r="K28" s="11">
        <v>0.03</v>
      </c>
      <c r="L28" s="11">
        <v>0.03</v>
      </c>
    </row>
    <row r="29" spans="3:12" x14ac:dyDescent="0.35">
      <c r="E29" s="7" t="s">
        <v>12</v>
      </c>
      <c r="F29" s="7" t="s">
        <v>4</v>
      </c>
      <c r="G29" s="10"/>
      <c r="H29" s="19" t="e">
        <f t="shared" si="11"/>
        <v>#DIV/0!</v>
      </c>
      <c r="I29" s="19">
        <f t="shared" si="12"/>
        <v>-9.7957468149513047E-2</v>
      </c>
      <c r="J29" s="13">
        <v>0.03</v>
      </c>
      <c r="K29" s="13">
        <v>0.03</v>
      </c>
      <c r="L29" s="13">
        <v>0.03</v>
      </c>
    </row>
    <row r="31" spans="3:12" x14ac:dyDescent="0.35">
      <c r="D31" s="52">
        <v>3</v>
      </c>
      <c r="E31" s="40" t="s">
        <v>39</v>
      </c>
      <c r="F31" s="41"/>
      <c r="G31" s="41"/>
      <c r="H31" s="3"/>
      <c r="I31" s="3"/>
      <c r="J31" s="4" t="s">
        <v>0</v>
      </c>
      <c r="K31" s="5"/>
      <c r="L31" s="5"/>
    </row>
    <row r="32" spans="3:12" x14ac:dyDescent="0.35">
      <c r="E32" s="1"/>
      <c r="F32" s="1"/>
      <c r="G32" s="6">
        <v>2022</v>
      </c>
      <c r="H32" s="6">
        <v>2023</v>
      </c>
      <c r="I32" s="6">
        <v>2024</v>
      </c>
      <c r="J32" s="51">
        <v>1</v>
      </c>
      <c r="K32" s="51">
        <v>2</v>
      </c>
      <c r="L32" s="51">
        <v>3</v>
      </c>
    </row>
    <row r="33" spans="4:13" x14ac:dyDescent="0.35">
      <c r="D33" s="1" t="s">
        <v>43</v>
      </c>
      <c r="E33" s="7" t="s">
        <v>1</v>
      </c>
      <c r="F33" s="7" t="s">
        <v>2</v>
      </c>
      <c r="G33" s="14">
        <v>736534.34306999983</v>
      </c>
      <c r="H33" s="14">
        <v>775430.56160699995</v>
      </c>
      <c r="I33" s="14">
        <v>773532.74383260007</v>
      </c>
      <c r="J33" s="8">
        <f>+I33*(1+J42)</f>
        <v>796738.7261475781</v>
      </c>
      <c r="K33" s="8">
        <f>+J33*(1+K42)</f>
        <v>820640.88793200545</v>
      </c>
      <c r="L33" s="8">
        <f>+K33*(1+L42)</f>
        <v>845260.11456996563</v>
      </c>
    </row>
    <row r="34" spans="4:13" x14ac:dyDescent="0.35">
      <c r="D34" s="1" t="s">
        <v>43</v>
      </c>
      <c r="E34" s="7" t="s">
        <v>13</v>
      </c>
      <c r="F34" s="7" t="s">
        <v>2</v>
      </c>
      <c r="G34" s="14">
        <v>616108.79211000004</v>
      </c>
      <c r="H34" s="14">
        <v>652951.50485999999</v>
      </c>
      <c r="I34" s="14">
        <v>660548.99961000006</v>
      </c>
      <c r="J34" s="8">
        <f>+J33-J35</f>
        <v>534074.71942515299</v>
      </c>
      <c r="K34" s="8">
        <f t="shared" ref="K34:L34" si="13">+K33-K35</f>
        <v>433542.92598392954</v>
      </c>
      <c r="L34" s="8">
        <f t="shared" si="13"/>
        <v>356394.26145078876</v>
      </c>
    </row>
    <row r="35" spans="4:13" x14ac:dyDescent="0.35">
      <c r="D35" s="1" t="s">
        <v>43</v>
      </c>
      <c r="E35" s="7" t="s">
        <v>8</v>
      </c>
      <c r="F35" s="7" t="s">
        <v>2</v>
      </c>
      <c r="G35" s="37">
        <v>120425.55095999988</v>
      </c>
      <c r="H35" s="37">
        <v>122479.05674699997</v>
      </c>
      <c r="I35" s="37">
        <v>112983.7442226</v>
      </c>
      <c r="J35" s="8">
        <f>+J36+J37</f>
        <v>262664.00672242511</v>
      </c>
      <c r="K35" s="8">
        <f t="shared" ref="K35:L35" si="14">+K36+K37</f>
        <v>387097.96194807591</v>
      </c>
      <c r="L35" s="8">
        <f t="shared" si="14"/>
        <v>488865.85311917687</v>
      </c>
    </row>
    <row r="36" spans="4:13" x14ac:dyDescent="0.35">
      <c r="D36" s="1" t="s">
        <v>43</v>
      </c>
      <c r="E36" s="7" t="s">
        <v>10</v>
      </c>
      <c r="F36" s="7" t="s">
        <v>2</v>
      </c>
      <c r="G36" s="14">
        <v>0</v>
      </c>
      <c r="H36" s="14">
        <v>9415.4384399999999</v>
      </c>
      <c r="I36" s="14">
        <v>8493.1259288999991</v>
      </c>
      <c r="J36" s="8">
        <f>+J33*J39</f>
        <v>210418.69757557512</v>
      </c>
      <c r="K36" s="8">
        <f>+K33*K39</f>
        <v>360975.3073746509</v>
      </c>
      <c r="L36" s="8">
        <f>+L33*L39</f>
        <v>475804.52583246439</v>
      </c>
    </row>
    <row r="37" spans="4:13" x14ac:dyDescent="0.35">
      <c r="E37" s="15" t="s">
        <v>41</v>
      </c>
      <c r="F37" s="15"/>
      <c r="G37" s="45">
        <f>+G35-G36</f>
        <v>120425.55095999988</v>
      </c>
      <c r="H37" s="45">
        <f t="shared" ref="H37:I37" si="15">+H35-H36</f>
        <v>113063.61830699997</v>
      </c>
      <c r="I37" s="45">
        <f t="shared" si="15"/>
        <v>104490.6182937</v>
      </c>
      <c r="J37" s="16">
        <f>+I37*0.5</f>
        <v>52245.309146849999</v>
      </c>
      <c r="K37" s="16">
        <f>+J37*0.5</f>
        <v>26122.654573424999</v>
      </c>
      <c r="L37" s="16">
        <f>+K37*0.5</f>
        <v>13061.3272867125</v>
      </c>
    </row>
    <row r="38" spans="4:13" ht="15" thickBot="1" x14ac:dyDescent="0.4">
      <c r="E38" s="15" t="s">
        <v>3</v>
      </c>
      <c r="F38" s="15" t="s">
        <v>4</v>
      </c>
      <c r="G38" s="44">
        <f t="shared" ref="G38:L38" si="16">+G34/G33</f>
        <v>0.83649703222521066</v>
      </c>
      <c r="H38" s="44">
        <f t="shared" si="16"/>
        <v>0.84205025851292892</v>
      </c>
      <c r="I38" s="44">
        <f t="shared" si="16"/>
        <v>0.85393799406240678</v>
      </c>
      <c r="J38" s="46">
        <f t="shared" si="16"/>
        <v>0.67032604528655426</v>
      </c>
      <c r="K38" s="46">
        <f t="shared" si="16"/>
        <v>0.52829798314881293</v>
      </c>
      <c r="L38" s="46">
        <f t="shared" si="16"/>
        <v>0.42163856463534638</v>
      </c>
    </row>
    <row r="39" spans="4:13" ht="15" thickBot="1" x14ac:dyDescent="0.4">
      <c r="E39" s="36" t="s">
        <v>36</v>
      </c>
      <c r="F39" s="7"/>
      <c r="G39" s="9"/>
      <c r="H39" s="10">
        <f>+H36/H33</f>
        <v>1.2142207060407155E-2</v>
      </c>
      <c r="I39" s="47">
        <f>+I36/I33</f>
        <v>1.0979659227894293E-2</v>
      </c>
      <c r="J39" s="48">
        <v>0.26409999999999967</v>
      </c>
      <c r="K39" s="49">
        <v>0.43986999999999959</v>
      </c>
      <c r="L39" s="50">
        <v>0.56290899999999955</v>
      </c>
    </row>
    <row r="40" spans="4:13" x14ac:dyDescent="0.35">
      <c r="E40" s="36" t="s">
        <v>38</v>
      </c>
      <c r="F40" s="7"/>
      <c r="G40" s="9"/>
      <c r="H40" s="10"/>
      <c r="I40" s="10"/>
      <c r="J40" s="19">
        <f>+J37/J33</f>
        <v>6.557395471344607E-2</v>
      </c>
      <c r="K40" s="19">
        <f t="shared" ref="K40:L40" si="17">+K37/K33</f>
        <v>3.1832016851187417E-2</v>
      </c>
      <c r="L40" s="19">
        <f t="shared" si="17"/>
        <v>1.5452435364654083E-2</v>
      </c>
    </row>
    <row r="41" spans="4:13" x14ac:dyDescent="0.35">
      <c r="E41" s="21" t="s">
        <v>11</v>
      </c>
      <c r="F41" s="22"/>
      <c r="G41" s="23"/>
      <c r="H41" s="23"/>
      <c r="I41" s="23"/>
      <c r="J41" s="24"/>
      <c r="K41" s="22"/>
      <c r="L41" s="25"/>
    </row>
    <row r="42" spans="4:13" x14ac:dyDescent="0.35">
      <c r="E42" s="17" t="s">
        <v>5</v>
      </c>
      <c r="F42" s="17" t="s">
        <v>4</v>
      </c>
      <c r="G42" s="18"/>
      <c r="H42" s="19">
        <f t="shared" ref="H42:H46" si="18">(+H33-G33)/G33</f>
        <v>5.2809782602769209E-2</v>
      </c>
      <c r="I42" s="19">
        <f t="shared" ref="I42:I46" si="19">(+I33-H33)/H33</f>
        <v>-2.4474374216910543E-3</v>
      </c>
      <c r="J42" s="20">
        <v>0.03</v>
      </c>
      <c r="K42" s="20">
        <v>0.03</v>
      </c>
      <c r="L42" s="20">
        <v>0.03</v>
      </c>
    </row>
    <row r="43" spans="4:13" x14ac:dyDescent="0.35">
      <c r="E43" s="12" t="s">
        <v>6</v>
      </c>
      <c r="F43" s="7" t="s">
        <v>4</v>
      </c>
      <c r="G43" s="10"/>
      <c r="H43" s="19">
        <f t="shared" si="18"/>
        <v>5.9799037478144038E-2</v>
      </c>
      <c r="I43" s="19">
        <f t="shared" si="19"/>
        <v>1.1635618715097468E-2</v>
      </c>
      <c r="J43" s="55">
        <f t="shared" ref="J43:J46" si="20">(+J34-I34)/I34</f>
        <v>-0.1914684304412235</v>
      </c>
      <c r="K43" s="55">
        <f t="shared" ref="K43:K46" si="21">(+K34-J34)/J34</f>
        <v>-0.18823544681056995</v>
      </c>
      <c r="L43" s="55">
        <f t="shared" ref="L43:L46" si="22">(+L34-K34)/K34</f>
        <v>-0.1779493099975076</v>
      </c>
    </row>
    <row r="44" spans="4:13" ht="15" thickBot="1" x14ac:dyDescent="0.4">
      <c r="E44" s="7" t="s">
        <v>7</v>
      </c>
      <c r="F44" s="7" t="s">
        <v>4</v>
      </c>
      <c r="G44" s="10"/>
      <c r="H44" s="19">
        <f t="shared" si="18"/>
        <v>1.7052077159955652E-2</v>
      </c>
      <c r="I44" s="19">
        <f t="shared" si="19"/>
        <v>-7.7526009561079898E-2</v>
      </c>
      <c r="J44" s="54">
        <f t="shared" si="20"/>
        <v>1.3247946731604663</v>
      </c>
      <c r="K44" s="54">
        <f t="shared" si="21"/>
        <v>0.47373812947713317</v>
      </c>
      <c r="L44" s="54">
        <f t="shared" si="22"/>
        <v>0.26289957885325105</v>
      </c>
    </row>
    <row r="45" spans="4:13" ht="15" thickBot="1" x14ac:dyDescent="0.4">
      <c r="E45" s="7" t="s">
        <v>12</v>
      </c>
      <c r="F45" s="7"/>
      <c r="G45" s="10"/>
      <c r="H45" s="19" t="e">
        <f t="shared" si="18"/>
        <v>#DIV/0!</v>
      </c>
      <c r="I45" s="53">
        <f t="shared" si="19"/>
        <v>-9.7957468149513047E-2</v>
      </c>
      <c r="J45" s="48">
        <f t="shared" si="20"/>
        <v>23.775176929800669</v>
      </c>
      <c r="K45" s="49">
        <f t="shared" si="21"/>
        <v>0.71550965543354839</v>
      </c>
      <c r="L45" s="50">
        <f t="shared" si="22"/>
        <v>0.31810823652442782</v>
      </c>
    </row>
    <row r="46" spans="4:13" x14ac:dyDescent="0.35">
      <c r="E46" s="7" t="s">
        <v>42</v>
      </c>
      <c r="F46" s="7"/>
      <c r="G46" s="10"/>
      <c r="H46" s="19">
        <f t="shared" si="18"/>
        <v>-6.1132646637798833E-2</v>
      </c>
      <c r="I46" s="19">
        <f t="shared" si="19"/>
        <v>-7.5824567988102332E-2</v>
      </c>
      <c r="J46" s="19">
        <f t="shared" si="20"/>
        <v>-0.5</v>
      </c>
      <c r="K46" s="19">
        <f t="shared" si="21"/>
        <v>-0.5</v>
      </c>
      <c r="L46" s="19">
        <f t="shared" si="22"/>
        <v>-0.5</v>
      </c>
    </row>
    <row r="48" spans="4:13" ht="68" customHeight="1" x14ac:dyDescent="0.35">
      <c r="D48" t="s">
        <v>43</v>
      </c>
      <c r="E48" s="56" t="s">
        <v>44</v>
      </c>
      <c r="F48" s="56"/>
      <c r="G48" s="56"/>
      <c r="H48" s="56"/>
      <c r="I48" s="56"/>
      <c r="J48" s="56"/>
      <c r="K48" s="56"/>
      <c r="L48" s="56"/>
      <c r="M48" s="56"/>
    </row>
  </sheetData>
  <mergeCells count="1">
    <mergeCell ref="E48:M48"/>
  </mergeCells>
  <pageMargins left="0.7" right="0.7" top="0.75" bottom="0.75" header="0.3" footer="0.3"/>
  <pageSetup scale="7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B47E-7861-4F9C-A8C4-A0F54EAFE5A4}">
  <dimension ref="A1:I8"/>
  <sheetViews>
    <sheetView tabSelected="1" workbookViewId="0">
      <selection activeCell="F10" sqref="F10"/>
    </sheetView>
  </sheetViews>
  <sheetFormatPr defaultRowHeight="14.5" x14ac:dyDescent="0.35"/>
  <cols>
    <col min="1" max="1" width="30" customWidth="1"/>
    <col min="2" max="9" width="10.6328125" customWidth="1"/>
  </cols>
  <sheetData>
    <row r="1" spans="1:9" x14ac:dyDescent="0.35">
      <c r="A1" s="57" t="s">
        <v>15</v>
      </c>
      <c r="B1" s="57" t="s">
        <v>16</v>
      </c>
      <c r="C1" s="57" t="s">
        <v>17</v>
      </c>
      <c r="D1" s="57" t="s">
        <v>18</v>
      </c>
      <c r="E1" s="57" t="s">
        <v>19</v>
      </c>
      <c r="F1" s="57" t="s">
        <v>20</v>
      </c>
      <c r="G1" s="58" t="s">
        <v>21</v>
      </c>
      <c r="H1" s="58"/>
      <c r="I1" s="58"/>
    </row>
    <row r="2" spans="1:9" x14ac:dyDescent="0.35">
      <c r="A2" s="57"/>
      <c r="B2" s="57"/>
      <c r="C2" s="57"/>
      <c r="D2" s="57"/>
      <c r="E2" s="57"/>
      <c r="F2" s="57"/>
      <c r="G2" s="26" t="s">
        <v>22</v>
      </c>
      <c r="H2" s="26" t="s">
        <v>23</v>
      </c>
      <c r="I2" s="26" t="s">
        <v>24</v>
      </c>
    </row>
    <row r="3" spans="1:9" x14ac:dyDescent="0.35">
      <c r="A3" t="s">
        <v>25</v>
      </c>
      <c r="B3" s="27">
        <v>1.2999999999999999E-2</v>
      </c>
      <c r="C3" s="28" t="s">
        <v>26</v>
      </c>
      <c r="D3" s="28">
        <v>0.5</v>
      </c>
      <c r="E3" s="29">
        <f>(1-((1-D3)^(1/12)))</f>
        <v>5.6125687318306472E-2</v>
      </c>
      <c r="F3" s="28">
        <v>-0.5</v>
      </c>
      <c r="G3" s="30">
        <f t="shared" ref="G3:G8" si="0">$C3-($C3-$B3)*((1-$E3)^12)</f>
        <v>0.45649999999999974</v>
      </c>
      <c r="H3" s="30">
        <f t="shared" ref="H3:H8" si="1">$C3-($C3-$B3)*((1-$E3)^24)</f>
        <v>0.6782499999999998</v>
      </c>
      <c r="I3" s="30">
        <f t="shared" ref="I3:I8" si="2">$C3-($C3-$B3)*((1-$E3)^36)</f>
        <v>0.78912499999999985</v>
      </c>
    </row>
    <row r="4" spans="1:9" x14ac:dyDescent="0.35">
      <c r="A4" t="s">
        <v>27</v>
      </c>
      <c r="B4" s="27">
        <v>1.2999999999999999E-2</v>
      </c>
      <c r="C4" s="28" t="s">
        <v>28</v>
      </c>
      <c r="D4" s="28">
        <v>0.3</v>
      </c>
      <c r="E4" s="29">
        <f t="shared" ref="E4:E8" si="3">(1-((1-D4)^(1/12)))</f>
        <v>2.9285530376777613E-2</v>
      </c>
      <c r="F4" s="28">
        <v>-0.5</v>
      </c>
      <c r="G4" s="30">
        <f t="shared" si="0"/>
        <v>0.26409999999999967</v>
      </c>
      <c r="H4" s="30">
        <f t="shared" si="1"/>
        <v>0.43986999999999959</v>
      </c>
      <c r="I4" s="30">
        <f t="shared" si="2"/>
        <v>0.56290899999999955</v>
      </c>
    </row>
    <row r="5" spans="1:9" x14ac:dyDescent="0.35">
      <c r="A5" t="s">
        <v>29</v>
      </c>
      <c r="B5" s="27">
        <v>1.2999999999999999E-2</v>
      </c>
      <c r="C5" s="28" t="s">
        <v>30</v>
      </c>
      <c r="D5" s="28">
        <v>0.8</v>
      </c>
      <c r="E5" s="29">
        <f t="shared" si="3"/>
        <v>0.12551472777883221</v>
      </c>
      <c r="F5" s="28">
        <v>-0.5</v>
      </c>
      <c r="G5" s="30">
        <f t="shared" si="0"/>
        <v>0.8026000000000002</v>
      </c>
      <c r="H5" s="30">
        <f t="shared" si="1"/>
        <v>0.96052000000000004</v>
      </c>
      <c r="I5" s="30">
        <f t="shared" si="2"/>
        <v>0.99210399999999999</v>
      </c>
    </row>
    <row r="6" spans="1:9" x14ac:dyDescent="0.35">
      <c r="A6" t="s">
        <v>31</v>
      </c>
      <c r="B6" s="27">
        <v>1.2999999999999999E-2</v>
      </c>
      <c r="C6" s="28" t="s">
        <v>32</v>
      </c>
      <c r="D6" s="28">
        <v>0.5</v>
      </c>
      <c r="E6" s="29">
        <f t="shared" si="3"/>
        <v>5.6125687318306472E-2</v>
      </c>
      <c r="F6" s="28">
        <v>-0.2</v>
      </c>
      <c r="G6" s="30">
        <f t="shared" si="0"/>
        <v>0.48149999999999965</v>
      </c>
      <c r="H6" s="30">
        <f t="shared" si="1"/>
        <v>0.71574999999999966</v>
      </c>
      <c r="I6" s="30">
        <f t="shared" si="2"/>
        <v>0.83287499999999981</v>
      </c>
    </row>
    <row r="7" spans="1:9" x14ac:dyDescent="0.35">
      <c r="A7" t="s">
        <v>33</v>
      </c>
      <c r="B7" s="27">
        <v>1.2999999999999999E-2</v>
      </c>
      <c r="C7" s="28" t="s">
        <v>28</v>
      </c>
      <c r="D7" s="28">
        <v>0.5</v>
      </c>
      <c r="E7" s="29">
        <f t="shared" si="3"/>
        <v>5.6125687318306472E-2</v>
      </c>
      <c r="F7" s="28">
        <v>-1</v>
      </c>
      <c r="G7" s="30">
        <f t="shared" si="0"/>
        <v>0.43149999999999972</v>
      </c>
      <c r="H7" s="30">
        <f t="shared" si="1"/>
        <v>0.64074999999999971</v>
      </c>
      <c r="I7" s="30">
        <f t="shared" si="2"/>
        <v>0.74537499999999979</v>
      </c>
    </row>
    <row r="8" spans="1:9" x14ac:dyDescent="0.35">
      <c r="A8" s="31" t="s">
        <v>34</v>
      </c>
      <c r="B8" s="32">
        <v>1.2999999999999999E-2</v>
      </c>
      <c r="C8" s="33" t="s">
        <v>35</v>
      </c>
      <c r="D8" s="33">
        <v>0.4</v>
      </c>
      <c r="E8" s="34">
        <f t="shared" si="3"/>
        <v>4.1675471372851991E-2</v>
      </c>
      <c r="F8" s="33">
        <v>-0.5</v>
      </c>
      <c r="G8" s="35">
        <f t="shared" si="0"/>
        <v>0.32779999999999987</v>
      </c>
      <c r="H8" s="35">
        <f t="shared" si="1"/>
        <v>0.51667999999999981</v>
      </c>
      <c r="I8" s="35">
        <f t="shared" si="2"/>
        <v>0.6300079999999999</v>
      </c>
    </row>
  </sheetData>
  <mergeCells count="7">
    <mergeCell ref="F1:F2"/>
    <mergeCell ref="G1:I1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Escenarios </vt:lpstr>
      <vt:lpstr>Escenario Absorcion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2025-09-15T18:11:59Z</cp:lastPrinted>
  <dcterms:created xsi:type="dcterms:W3CDTF">2025-09-14T22:34:15Z</dcterms:created>
  <dcterms:modified xsi:type="dcterms:W3CDTF">2025-09-15T18:12:00Z</dcterms:modified>
</cp:coreProperties>
</file>