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7671ff2e720325b/Desktop/NO CONFIDENCIAL/C8.  Facturar CR/"/>
    </mc:Choice>
  </mc:AlternateContent>
  <xr:revisionPtr revIDLastSave="1" documentId="14_{3355F2CA-F90A-4E23-A88E-BDA26611A6DA}" xr6:coauthVersionLast="47" xr6:coauthVersionMax="47" xr10:uidLastSave="{DB971BBC-1E23-4CCC-A634-315A62D40D24}"/>
  <bookViews>
    <workbookView xWindow="-110" yWindow="-110" windowWidth="19420" windowHeight="11500" activeTab="1" xr2:uid="{6F383C4D-7305-4678-A40F-8BD94F02C725}"/>
  </bookViews>
  <sheets>
    <sheet name="Resumen" sheetId="1" r:id="rId1"/>
    <sheet name="pivot" sheetId="7" r:id="rId2"/>
  </sheets>
  <definedNames>
    <definedName name="_xlnm.Print_Area" localSheetId="0">Resumen!$B$1:$V$72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I67" i="1"/>
  <c r="R14" i="1"/>
  <c r="R16" i="1"/>
  <c r="U18" i="1"/>
  <c r="R20" i="1"/>
  <c r="R23" i="1"/>
  <c r="R5" i="1"/>
  <c r="N10" i="1"/>
  <c r="N11" i="1"/>
  <c r="N3" i="1"/>
  <c r="Q3" i="1" s="1"/>
  <c r="R3" i="1"/>
  <c r="S3" i="1"/>
  <c r="T3" i="1"/>
  <c r="U3" i="1"/>
  <c r="N4" i="1"/>
  <c r="R4" i="1"/>
  <c r="S4" i="1"/>
  <c r="T4" i="1"/>
  <c r="U4" i="1"/>
  <c r="M5" i="1"/>
  <c r="S5" i="1"/>
  <c r="T5" i="1"/>
  <c r="U5" i="1"/>
  <c r="M6" i="1"/>
  <c r="U6" i="1" s="1"/>
  <c r="N6" i="1"/>
  <c r="Q6" i="1" s="1"/>
  <c r="R6" i="1"/>
  <c r="S6" i="1"/>
  <c r="T6" i="1"/>
  <c r="M7" i="1"/>
  <c r="U7" i="1" s="1"/>
  <c r="N7" i="1"/>
  <c r="Q7" i="1" s="1"/>
  <c r="R7" i="1"/>
  <c r="S7" i="1"/>
  <c r="T7" i="1"/>
  <c r="M8" i="1"/>
  <c r="N8" i="1" s="1"/>
  <c r="S8" i="1"/>
  <c r="T8" i="1"/>
  <c r="U8" i="1"/>
  <c r="M9" i="1"/>
  <c r="U9" i="1" s="1"/>
  <c r="N9" i="1"/>
  <c r="Q9" i="1" s="1"/>
  <c r="R9" i="1"/>
  <c r="S9" i="1"/>
  <c r="T9" i="1"/>
  <c r="M10" i="1"/>
  <c r="U10" i="1" s="1"/>
  <c r="S10" i="1"/>
  <c r="T10" i="1"/>
  <c r="R11" i="1"/>
  <c r="S11" i="1"/>
  <c r="T11" i="1"/>
  <c r="U11" i="1"/>
  <c r="N12" i="1"/>
  <c r="R12" i="1"/>
  <c r="S12" i="1"/>
  <c r="T12" i="1"/>
  <c r="U12" i="1"/>
  <c r="N13" i="1"/>
  <c r="Q13" i="1"/>
  <c r="R13" i="1"/>
  <c r="S13" i="1"/>
  <c r="T13" i="1"/>
  <c r="U13" i="1"/>
  <c r="N14" i="1"/>
  <c r="Q14" i="1" s="1"/>
  <c r="S14" i="1"/>
  <c r="T14" i="1"/>
  <c r="U14" i="1"/>
  <c r="N15" i="1"/>
  <c r="Q15" i="1" s="1"/>
  <c r="R15" i="1"/>
  <c r="S15" i="1"/>
  <c r="T15" i="1"/>
  <c r="U15" i="1"/>
  <c r="N16" i="1"/>
  <c r="Q16" i="1" s="1"/>
  <c r="N17" i="1"/>
  <c r="Q17" i="1"/>
  <c r="R17" i="1"/>
  <c r="S17" i="1"/>
  <c r="T17" i="1"/>
  <c r="U17" i="1"/>
  <c r="N18" i="1"/>
  <c r="Q18" i="1" s="1"/>
  <c r="N19" i="1"/>
  <c r="Q19" i="1" s="1"/>
  <c r="R19" i="1"/>
  <c r="S19" i="1"/>
  <c r="T19" i="1"/>
  <c r="U19" i="1"/>
  <c r="N20" i="1"/>
  <c r="Q20" i="1"/>
  <c r="N21" i="1"/>
  <c r="Q21" i="1"/>
  <c r="R21" i="1"/>
  <c r="S21" i="1"/>
  <c r="T21" i="1"/>
  <c r="U21" i="1"/>
  <c r="N22" i="1"/>
  <c r="Q22" i="1"/>
  <c r="R22" i="1"/>
  <c r="U22" i="1"/>
  <c r="N23" i="1"/>
  <c r="Q23" i="1"/>
  <c r="I66" i="1"/>
  <c r="E67" i="1"/>
  <c r="E66" i="1"/>
  <c r="U16" i="1" l="1"/>
  <c r="U23" i="1"/>
  <c r="U20" i="1"/>
  <c r="T18" i="1"/>
  <c r="S18" i="1"/>
  <c r="T16" i="1"/>
  <c r="R18" i="1"/>
  <c r="S16" i="1"/>
  <c r="Q11" i="1"/>
  <c r="Q8" i="1"/>
  <c r="Q10" i="1"/>
  <c r="N5" i="1"/>
  <c r="Q5" i="1" s="1"/>
  <c r="R10" i="1"/>
  <c r="Q12" i="1"/>
  <c r="R8" i="1"/>
  <c r="Q4" i="1"/>
  <c r="I65" i="1"/>
  <c r="I58" i="1" l="1"/>
  <c r="I60" i="1"/>
  <c r="I61" i="1"/>
  <c r="I62" i="1"/>
  <c r="I64" i="1"/>
  <c r="E58" i="1"/>
  <c r="E59" i="1"/>
  <c r="E60" i="1"/>
  <c r="E61" i="1"/>
  <c r="E62" i="1"/>
  <c r="E63" i="1"/>
  <c r="E64" i="1"/>
  <c r="E65" i="1"/>
  <c r="E69" i="1"/>
  <c r="E33" i="1" l="1"/>
  <c r="E43" i="1"/>
  <c r="F43" i="1" s="1"/>
  <c r="E38" i="1" l="1"/>
  <c r="F38" i="1" s="1"/>
  <c r="E46" i="1"/>
  <c r="F46" i="1" s="1"/>
  <c r="I45" i="1"/>
  <c r="J45" i="1" s="1"/>
  <c r="I48" i="1"/>
  <c r="J48" i="1" s="1"/>
  <c r="I42" i="1"/>
  <c r="E42" i="1"/>
  <c r="F42" i="1" s="1"/>
  <c r="E27" i="1"/>
  <c r="F27" i="1" s="1"/>
  <c r="E28" i="1"/>
  <c r="J42" i="1" l="1"/>
  <c r="I51" i="1"/>
  <c r="J51" i="1" s="1"/>
  <c r="E51" i="1"/>
  <c r="F51" i="1" s="1"/>
  <c r="I46" i="1"/>
  <c r="J46" i="1" s="1"/>
  <c r="E45" i="1"/>
  <c r="F45" i="1" s="1"/>
  <c r="E48" i="1"/>
  <c r="F48" i="1" s="1"/>
  <c r="E44" i="1"/>
  <c r="F44" i="1" s="1"/>
  <c r="I44" i="1"/>
  <c r="J44" i="1" s="1"/>
  <c r="E30" i="1"/>
  <c r="F30" i="1" s="1"/>
  <c r="E29" i="1"/>
  <c r="E32" i="1"/>
  <c r="F32" i="1" s="1"/>
  <c r="F28" i="1"/>
  <c r="E47" i="1" l="1"/>
  <c r="F47" i="1" s="1"/>
  <c r="E37" i="1"/>
  <c r="F37" i="1" s="1"/>
  <c r="E34" i="1"/>
  <c r="F34" i="1" s="1"/>
  <c r="E49" i="1"/>
  <c r="F49" i="1" s="1"/>
  <c r="I49" i="1"/>
  <c r="J49" i="1" s="1"/>
  <c r="E36" i="1"/>
  <c r="F36" i="1" s="1"/>
  <c r="E31" i="1"/>
  <c r="F31" i="1" s="1"/>
  <c r="E35" i="1"/>
  <c r="F35" i="1" s="1"/>
  <c r="E50" i="1" l="1"/>
  <c r="F50" i="1" s="1"/>
  <c r="I50" i="1"/>
  <c r="J50" i="1" s="1"/>
  <c r="E53" i="1"/>
  <c r="F53" i="1" s="1"/>
  <c r="I53" i="1" l="1"/>
  <c r="J53" i="1" s="1"/>
</calcChain>
</file>

<file path=xl/sharedStrings.xml><?xml version="1.0" encoding="utf-8"?>
<sst xmlns="http://schemas.openxmlformats.org/spreadsheetml/2006/main" count="189" uniqueCount="45">
  <si>
    <t>PDF FILE NAME</t>
  </si>
  <si>
    <t>COMMERCIAL INVOICE NO.</t>
  </si>
  <si>
    <t>CLIENT</t>
  </si>
  <si>
    <t>INVOICE DATE</t>
  </si>
  <si>
    <t>DUE DATE</t>
  </si>
  <si>
    <t>PAYMENT TERM (DAYS)</t>
  </si>
  <si>
    <t>EXCHANGE RATE</t>
  </si>
  <si>
    <t>COMPARATIVO</t>
  </si>
  <si>
    <t>Dif 
(USD/MT)</t>
  </si>
  <si>
    <t>Dif % del precio</t>
  </si>
  <si>
    <t>Junio 2024</t>
  </si>
  <si>
    <t>Septiembre 2024</t>
  </si>
  <si>
    <t>Octubre 2024</t>
  </si>
  <si>
    <t>Noviembre 2024</t>
  </si>
  <si>
    <t>Julio 2024</t>
  </si>
  <si>
    <t>Agosto 2024</t>
  </si>
  <si>
    <t>Enero 2025</t>
  </si>
  <si>
    <t>Febrero 2025</t>
  </si>
  <si>
    <t>Marzo 2025</t>
  </si>
  <si>
    <t>CR a RD (Procomer)
(USD/MT)</t>
  </si>
  <si>
    <t>CR en Cr (Facturas)
(USD/MT)</t>
  </si>
  <si>
    <t>Diciembre 2025</t>
  </si>
  <si>
    <t>-</t>
  </si>
  <si>
    <t>Promedio Simple</t>
  </si>
  <si>
    <t>CR a RD (DGA)
(USD/MT)</t>
  </si>
  <si>
    <t>Margen de Discriminación de Precios</t>
  </si>
  <si>
    <t>Diferencial del Precio</t>
  </si>
  <si>
    <t>Margen de Discriminación</t>
  </si>
  <si>
    <t>Abril 2025</t>
  </si>
  <si>
    <t>Mayo 2025</t>
  </si>
  <si>
    <t>[…]</t>
  </si>
  <si>
    <t>QUANTITY MT*</t>
  </si>
  <si>
    <t>EXW VALUE*</t>
  </si>
  <si>
    <t>FLETE*</t>
  </si>
  <si>
    <t>SEGURO*</t>
  </si>
  <si>
    <t>TAX*</t>
  </si>
  <si>
    <t>TOTAL INVOICE VALUE*</t>
  </si>
  <si>
    <t>SERVICIOS C&amp;D CR*</t>
  </si>
  <si>
    <t>SERVICIOS TAX*</t>
  </si>
  <si>
    <t>TOTAL VAUE*</t>
  </si>
  <si>
    <t>EXW*</t>
  </si>
  <si>
    <t>INVOICE*</t>
  </si>
  <si>
    <t>DECLARACION DE CONFIDENCIALIDAD</t>
  </si>
  <si>
    <t>De conformidad con los Artículos 18 inciso 14) del Reglamento la información de carácter confidencial es aquella cuya divulgación implicaría una ventaja significativa para un competidor o tendría un efecto significativamente desfavorable para la persona que proporcione la información o para un tercero del que esta última la haya recibido</t>
  </si>
  <si>
    <t>LA INFORMACION CONTENIDA EN ESTE DATO/ANEXO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 SE HA MULTIPLICADO POR UN NUMERO MENOR O IGUAL A 100 PARA FACILITAR LA LECTURA.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</si>
</sst>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 applyAlignment="1">
      <alignment horizontal="center"/>
    </xf>
    <xf numFmtId="44" fontId="0" fillId="0" borderId="0" xfId="2" applyFont="1"/>
    <xf numFmtId="44" fontId="2" fillId="3" borderId="4" xfId="2" applyFont="1" applyFill="1" applyBorder="1" applyAlignment="1">
      <alignment horizontal="center"/>
    </xf>
    <xf numFmtId="44" fontId="0" fillId="0" borderId="0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9" fontId="0" fillId="0" borderId="0" xfId="3" applyFont="1" applyAlignment="1">
      <alignment horizontal="center"/>
    </xf>
    <xf numFmtId="44" fontId="0" fillId="0" borderId="0" xfId="0" applyNumberFormat="1" applyAlignment="1">
      <alignment horizontal="left"/>
    </xf>
    <xf numFmtId="44" fontId="0" fillId="0" borderId="0" xfId="0" applyNumberFormat="1"/>
    <xf numFmtId="9" fontId="0" fillId="0" borderId="0" xfId="3" applyFont="1"/>
    <xf numFmtId="164" fontId="0" fillId="0" borderId="0" xfId="1" applyNumberFormat="1" applyFont="1" applyFill="1" applyAlignment="1">
      <alignment horizontal="right"/>
    </xf>
    <xf numFmtId="164" fontId="0" fillId="0" borderId="0" xfId="1" applyNumberFormat="1" applyFont="1" applyAlignment="1">
      <alignment horizontal="right"/>
    </xf>
    <xf numFmtId="14" fontId="0" fillId="0" borderId="0" xfId="0" applyNumberFormat="1"/>
    <xf numFmtId="4" fontId="0" fillId="0" borderId="0" xfId="0" applyNumberFormat="1"/>
    <xf numFmtId="44" fontId="0" fillId="0" borderId="0" xfId="2" applyFont="1" applyFill="1" applyBorder="1" applyAlignment="1">
      <alignment horizontal="center"/>
    </xf>
    <xf numFmtId="44" fontId="0" fillId="0" borderId="5" xfId="2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D3B6-3B44-4E68-B09D-1DE9DCB0070F}">
  <sheetPr>
    <pageSetUpPr fitToPage="1"/>
  </sheetPr>
  <dimension ref="B1:V77"/>
  <sheetViews>
    <sheetView zoomScale="85" zoomScaleNormal="85" workbookViewId="0">
      <selection activeCell="B3" sqref="B3:B23"/>
    </sheetView>
  </sheetViews>
  <sheetFormatPr defaultRowHeight="14.5" x14ac:dyDescent="0.35"/>
  <cols>
    <col min="2" max="2" width="29.08984375" customWidth="1"/>
    <col min="3" max="3" width="18" customWidth="1"/>
    <col min="4" max="4" width="24" customWidth="1"/>
    <col min="5" max="5" width="16.453125" customWidth="1"/>
    <col min="6" max="6" width="15.36328125" customWidth="1"/>
    <col min="7" max="7" width="9.36328125" customWidth="1"/>
    <col min="8" max="8" width="10.7265625" customWidth="1"/>
    <col min="9" max="9" width="11.90625" customWidth="1"/>
    <col min="10" max="10" width="15.36328125" bestFit="1" customWidth="1"/>
    <col min="11" max="11" width="9.54296875" bestFit="1" customWidth="1"/>
    <col min="12" max="12" width="8.453125" bestFit="1" customWidth="1"/>
    <col min="13" max="13" width="11.54296875" bestFit="1" customWidth="1"/>
    <col min="14" max="14" width="14.36328125" customWidth="1"/>
    <col min="15" max="15" width="17.36328125" bestFit="1" customWidth="1"/>
    <col min="16" max="16" width="13.90625" bestFit="1" customWidth="1"/>
    <col min="17" max="17" width="12.6328125" bestFit="1" customWidth="1"/>
    <col min="18" max="18" width="11.54296875" bestFit="1" customWidth="1"/>
    <col min="19" max="20" width="8.453125" customWidth="1"/>
    <col min="21" max="21" width="9.54296875" customWidth="1"/>
    <col min="22" max="22" width="11.54296875" bestFit="1" customWidth="1"/>
  </cols>
  <sheetData>
    <row r="1" spans="2:22" ht="15" thickBot="1" x14ac:dyDescent="0.4"/>
    <row r="2" spans="2:22" ht="46" customHeight="1" x14ac:dyDescent="0.35">
      <c r="B2" s="1" t="s">
        <v>0</v>
      </c>
      <c r="C2" s="2" t="s">
        <v>1</v>
      </c>
      <c r="D2" s="1" t="s">
        <v>2</v>
      </c>
      <c r="E2" s="3" t="s">
        <v>3</v>
      </c>
      <c r="F2" s="3" t="s">
        <v>4</v>
      </c>
      <c r="G2" s="30" t="s">
        <v>5</v>
      </c>
      <c r="H2" s="30" t="s">
        <v>6</v>
      </c>
      <c r="I2" s="3" t="s">
        <v>31</v>
      </c>
      <c r="J2" s="3" t="s">
        <v>32</v>
      </c>
      <c r="K2" s="3" t="s">
        <v>33</v>
      </c>
      <c r="L2" s="3" t="s">
        <v>34</v>
      </c>
      <c r="M2" s="4" t="s">
        <v>35</v>
      </c>
      <c r="N2" s="4" t="s">
        <v>36</v>
      </c>
      <c r="O2" s="5" t="s">
        <v>37</v>
      </c>
      <c r="P2" s="5" t="s">
        <v>38</v>
      </c>
      <c r="Q2" s="5" t="s">
        <v>39</v>
      </c>
      <c r="R2" s="13" t="s">
        <v>40</v>
      </c>
      <c r="S2" s="14" t="s">
        <v>33</v>
      </c>
      <c r="T2" s="14" t="s">
        <v>34</v>
      </c>
      <c r="U2" s="15" t="s">
        <v>35</v>
      </c>
      <c r="V2" s="16" t="s">
        <v>41</v>
      </c>
    </row>
    <row r="3" spans="2:22" x14ac:dyDescent="0.35">
      <c r="B3" t="s">
        <v>30</v>
      </c>
      <c r="C3" t="s">
        <v>30</v>
      </c>
      <c r="D3" t="s">
        <v>30</v>
      </c>
      <c r="E3" t="s">
        <v>30</v>
      </c>
      <c r="F3" t="s">
        <v>30</v>
      </c>
      <c r="G3" s="7">
        <v>60</v>
      </c>
      <c r="H3" s="7">
        <v>1</v>
      </c>
      <c r="I3" s="24">
        <v>13.795199999999999</v>
      </c>
      <c r="J3" s="8">
        <v>11312.063999999998</v>
      </c>
      <c r="K3" s="9"/>
      <c r="L3" s="9"/>
      <c r="M3" s="8">
        <v>765.93</v>
      </c>
      <c r="N3" s="8">
        <f t="shared" ref="N3:N19" si="0">SUM(J3:M3)</f>
        <v>12077.993999999999</v>
      </c>
      <c r="O3" s="8"/>
      <c r="P3" s="8"/>
      <c r="Q3" s="8">
        <f t="shared" ref="Q3:Q23" si="1">SUM(N3:P3)</f>
        <v>12077.993999999999</v>
      </c>
      <c r="R3" s="10">
        <f t="shared" ref="R3:R19" si="2">J3/$I3</f>
        <v>819.99999999999989</v>
      </c>
      <c r="S3" s="11">
        <f t="shared" ref="S3:S19" si="3">K3/$I3</f>
        <v>0</v>
      </c>
      <c r="T3" s="11">
        <f t="shared" ref="T3:T19" si="4">L3/$I3</f>
        <v>0</v>
      </c>
      <c r="U3" s="11">
        <f t="shared" ref="U3:U19" si="5">M3/$I3</f>
        <v>55.521485734168408</v>
      </c>
      <c r="V3" s="12">
        <v>1779.0744050104386</v>
      </c>
    </row>
    <row r="4" spans="2:22" x14ac:dyDescent="0.35">
      <c r="B4" t="s">
        <v>30</v>
      </c>
      <c r="C4" t="s">
        <v>30</v>
      </c>
      <c r="D4" t="s">
        <v>30</v>
      </c>
      <c r="E4" t="s">
        <v>30</v>
      </c>
      <c r="F4" t="s">
        <v>30</v>
      </c>
      <c r="G4" s="7">
        <v>60</v>
      </c>
      <c r="H4" s="7">
        <v>1</v>
      </c>
      <c r="I4" s="24">
        <v>2.4326399999999997</v>
      </c>
      <c r="J4" s="8">
        <v>1994.7647999999999</v>
      </c>
      <c r="K4" s="9"/>
      <c r="L4" s="9"/>
      <c r="M4" s="8">
        <v>135.06</v>
      </c>
      <c r="N4" s="8">
        <f t="shared" si="0"/>
        <v>2129.8247999999999</v>
      </c>
      <c r="O4" s="8">
        <v>424.45</v>
      </c>
      <c r="P4" s="8">
        <v>55.18</v>
      </c>
      <c r="Q4" s="8">
        <f t="shared" si="1"/>
        <v>2609.4547999999995</v>
      </c>
      <c r="R4" s="10">
        <f t="shared" si="2"/>
        <v>820.00000000000011</v>
      </c>
      <c r="S4" s="11">
        <f t="shared" si="3"/>
        <v>0</v>
      </c>
      <c r="T4" s="11">
        <f t="shared" si="4"/>
        <v>0</v>
      </c>
      <c r="U4" s="11">
        <f t="shared" si="5"/>
        <v>55.51992896606157</v>
      </c>
      <c r="V4" s="12">
        <v>1779.0686661404895</v>
      </c>
    </row>
    <row r="5" spans="2:22" x14ac:dyDescent="0.35">
      <c r="B5" t="s">
        <v>30</v>
      </c>
      <c r="C5" t="s">
        <v>30</v>
      </c>
      <c r="D5" t="s">
        <v>30</v>
      </c>
      <c r="E5" t="s">
        <v>30</v>
      </c>
      <c r="F5" t="s">
        <v>30</v>
      </c>
      <c r="G5" s="7">
        <v>60</v>
      </c>
      <c r="H5" s="7">
        <v>1</v>
      </c>
      <c r="I5" s="24">
        <v>3.7516799999999999</v>
      </c>
      <c r="J5" s="8">
        <v>3076.3775999999998</v>
      </c>
      <c r="K5" s="9"/>
      <c r="L5" s="9"/>
      <c r="M5" s="8">
        <f>328.94-120.65</f>
        <v>208.29</v>
      </c>
      <c r="N5" s="8">
        <f t="shared" si="0"/>
        <v>3284.6675999999998</v>
      </c>
      <c r="O5" s="8">
        <v>928.16</v>
      </c>
      <c r="P5" s="8">
        <v>120.65</v>
      </c>
      <c r="Q5" s="8">
        <f t="shared" si="1"/>
        <v>4333.4775999999993</v>
      </c>
      <c r="R5" s="10">
        <f t="shared" si="2"/>
        <v>820</v>
      </c>
      <c r="S5" s="11">
        <f t="shared" si="3"/>
        <v>0</v>
      </c>
      <c r="T5" s="11">
        <f t="shared" si="4"/>
        <v>0</v>
      </c>
      <c r="U5" s="11">
        <f t="shared" si="5"/>
        <v>55.519127430910949</v>
      </c>
      <c r="V5" s="12">
        <v>1779.0657113613099</v>
      </c>
    </row>
    <row r="6" spans="2:22" x14ac:dyDescent="0.35">
      <c r="B6" t="s">
        <v>30</v>
      </c>
      <c r="C6" t="s">
        <v>30</v>
      </c>
      <c r="D6" t="s">
        <v>30</v>
      </c>
      <c r="E6" t="s">
        <v>30</v>
      </c>
      <c r="F6" t="s">
        <v>30</v>
      </c>
      <c r="G6" s="7">
        <v>60</v>
      </c>
      <c r="H6" s="7">
        <v>1</v>
      </c>
      <c r="I6" s="24">
        <v>3.24288</v>
      </c>
      <c r="J6" s="8">
        <v>2659.1615999999999</v>
      </c>
      <c r="K6" s="9"/>
      <c r="L6" s="9"/>
      <c r="M6" s="8">
        <f>117.26+62.79</f>
        <v>180.05</v>
      </c>
      <c r="N6" s="8">
        <f t="shared" si="0"/>
        <v>2839.2116000000001</v>
      </c>
      <c r="O6" s="8">
        <v>168.9</v>
      </c>
      <c r="P6" s="8">
        <v>21.96</v>
      </c>
      <c r="Q6" s="8">
        <f t="shared" si="1"/>
        <v>3030.0716000000002</v>
      </c>
      <c r="R6" s="10">
        <f t="shared" si="2"/>
        <v>820</v>
      </c>
      <c r="S6" s="11">
        <f t="shared" si="3"/>
        <v>0</v>
      </c>
      <c r="T6" s="11">
        <f t="shared" si="4"/>
        <v>0</v>
      </c>
      <c r="U6" s="11">
        <f t="shared" si="5"/>
        <v>55.521635089796725</v>
      </c>
      <c r="V6" s="12">
        <v>1779.0749555950265</v>
      </c>
    </row>
    <row r="7" spans="2:22" x14ac:dyDescent="0.35">
      <c r="B7" t="s">
        <v>30</v>
      </c>
      <c r="C7" t="s">
        <v>30</v>
      </c>
      <c r="D7" t="s">
        <v>30</v>
      </c>
      <c r="E7" t="s">
        <v>30</v>
      </c>
      <c r="F7" t="s">
        <v>30</v>
      </c>
      <c r="G7" s="7">
        <v>60</v>
      </c>
      <c r="H7" s="7">
        <v>1</v>
      </c>
      <c r="I7" s="24">
        <v>0.76992000000000005</v>
      </c>
      <c r="J7" s="8">
        <v>619.35360000000003</v>
      </c>
      <c r="K7" s="9">
        <v>6.14</v>
      </c>
      <c r="L7" s="9">
        <v>0.1</v>
      </c>
      <c r="M7" s="8">
        <f>12.44+16.94+12.55+0.8+0.01</f>
        <v>42.74</v>
      </c>
      <c r="N7" s="8">
        <f t="shared" si="0"/>
        <v>668.33360000000005</v>
      </c>
      <c r="O7" s="8">
        <v>190.48</v>
      </c>
      <c r="P7" s="8">
        <v>24.76</v>
      </c>
      <c r="Q7" s="8">
        <f t="shared" si="1"/>
        <v>883.57360000000006</v>
      </c>
      <c r="R7" s="10">
        <f t="shared" si="2"/>
        <v>804.43890274314208</v>
      </c>
      <c r="S7" s="11">
        <f t="shared" si="3"/>
        <v>7.9748545303408136</v>
      </c>
      <c r="T7" s="11">
        <f t="shared" si="4"/>
        <v>0.12988362427265171</v>
      </c>
      <c r="U7" s="11">
        <f t="shared" si="5"/>
        <v>55.51226101413134</v>
      </c>
      <c r="V7" s="12">
        <v>1779.0403990024938</v>
      </c>
    </row>
    <row r="8" spans="2:22" x14ac:dyDescent="0.35">
      <c r="B8" t="s">
        <v>30</v>
      </c>
      <c r="C8" t="s">
        <v>30</v>
      </c>
      <c r="D8" t="s">
        <v>30</v>
      </c>
      <c r="E8" t="s">
        <v>30</v>
      </c>
      <c r="F8" t="s">
        <v>30</v>
      </c>
      <c r="G8" s="7">
        <v>60</v>
      </c>
      <c r="H8" s="7">
        <v>1</v>
      </c>
      <c r="I8" s="24">
        <v>2.5459200000000002</v>
      </c>
      <c r="J8" s="8">
        <v>2047.3343999999997</v>
      </c>
      <c r="K8" s="9">
        <v>20.329999999999998</v>
      </c>
      <c r="L8" s="9">
        <v>0.35</v>
      </c>
      <c r="M8" s="8">
        <f>14.69+44.98+47.58+31.37+2.65+0.05</f>
        <v>141.32000000000002</v>
      </c>
      <c r="N8" s="8">
        <f t="shared" si="0"/>
        <v>2209.3343999999997</v>
      </c>
      <c r="O8" s="8">
        <v>411.06</v>
      </c>
      <c r="P8" s="8">
        <v>53.44</v>
      </c>
      <c r="Q8" s="8">
        <f t="shared" si="1"/>
        <v>2673.8343999999997</v>
      </c>
      <c r="R8" s="10">
        <f t="shared" si="2"/>
        <v>804.16289592760165</v>
      </c>
      <c r="S8" s="11">
        <f t="shared" si="3"/>
        <v>7.9853255404725978</v>
      </c>
      <c r="T8" s="11">
        <f t="shared" si="4"/>
        <v>0.13747486173956761</v>
      </c>
      <c r="U8" s="11">
        <f t="shared" si="5"/>
        <v>55.508421317244853</v>
      </c>
      <c r="V8" s="12">
        <v>1778.5628959276012</v>
      </c>
    </row>
    <row r="9" spans="2:22" x14ac:dyDescent="0.35">
      <c r="B9" t="s">
        <v>30</v>
      </c>
      <c r="C9" t="s">
        <v>30</v>
      </c>
      <c r="D9" t="s">
        <v>30</v>
      </c>
      <c r="E9" t="s">
        <v>30</v>
      </c>
      <c r="F9" t="s">
        <v>30</v>
      </c>
      <c r="G9" s="7">
        <v>60</v>
      </c>
      <c r="H9" s="7">
        <v>1</v>
      </c>
      <c r="I9" s="24">
        <v>0.92735999999999996</v>
      </c>
      <c r="J9" s="8">
        <v>760.43520000000001</v>
      </c>
      <c r="K9" s="9"/>
      <c r="L9" s="9"/>
      <c r="M9" s="8">
        <f>31.13+20.36</f>
        <v>51.489999999999995</v>
      </c>
      <c r="N9" s="8">
        <f t="shared" si="0"/>
        <v>811.92520000000002</v>
      </c>
      <c r="O9" s="8">
        <v>229.43</v>
      </c>
      <c r="P9" s="8">
        <v>29.82</v>
      </c>
      <c r="Q9" s="8">
        <f t="shared" si="1"/>
        <v>1071.1751999999999</v>
      </c>
      <c r="R9" s="10">
        <f t="shared" si="2"/>
        <v>820</v>
      </c>
      <c r="S9" s="11">
        <f t="shared" si="3"/>
        <v>0</v>
      </c>
      <c r="T9" s="11">
        <f t="shared" si="4"/>
        <v>0</v>
      </c>
      <c r="U9" s="11">
        <f t="shared" si="5"/>
        <v>55.523205659075224</v>
      </c>
      <c r="V9" s="12">
        <v>1779.0807453416148</v>
      </c>
    </row>
    <row r="10" spans="2:22" x14ac:dyDescent="0.35">
      <c r="B10" t="s">
        <v>30</v>
      </c>
      <c r="C10" t="s">
        <v>30</v>
      </c>
      <c r="D10" t="s">
        <v>30</v>
      </c>
      <c r="E10" t="s">
        <v>30</v>
      </c>
      <c r="F10" t="s">
        <v>30</v>
      </c>
      <c r="G10" s="7">
        <v>60</v>
      </c>
      <c r="H10" s="7">
        <v>1</v>
      </c>
      <c r="I10" s="24">
        <v>6.5145599999999995</v>
      </c>
      <c r="J10" s="8">
        <v>5240.1792000000005</v>
      </c>
      <c r="K10" s="9">
        <v>52.02</v>
      </c>
      <c r="L10" s="9">
        <v>0.9</v>
      </c>
      <c r="M10" s="8">
        <f>531.5-169.82</f>
        <v>361.68</v>
      </c>
      <c r="N10" s="8">
        <f t="shared" si="0"/>
        <v>5654.7792000000009</v>
      </c>
      <c r="O10" s="8">
        <v>1306.31</v>
      </c>
      <c r="P10" s="8">
        <v>169.82</v>
      </c>
      <c r="Q10" s="8">
        <f t="shared" si="1"/>
        <v>7130.9092000000001</v>
      </c>
      <c r="R10" s="10">
        <f t="shared" si="2"/>
        <v>804.37960506926038</v>
      </c>
      <c r="S10" s="11">
        <f t="shared" si="3"/>
        <v>7.9851900972590641</v>
      </c>
      <c r="T10" s="11">
        <f t="shared" si="4"/>
        <v>0.13815207780725022</v>
      </c>
      <c r="U10" s="11">
        <f t="shared" si="5"/>
        <v>55.51871500147363</v>
      </c>
      <c r="V10" s="12">
        <v>1779.0189213085766</v>
      </c>
    </row>
    <row r="11" spans="2:22" x14ac:dyDescent="0.35">
      <c r="B11" t="s">
        <v>30</v>
      </c>
      <c r="C11" t="s">
        <v>30</v>
      </c>
      <c r="D11" t="s">
        <v>30</v>
      </c>
      <c r="E11" t="s">
        <v>30</v>
      </c>
      <c r="F11" t="s">
        <v>30</v>
      </c>
      <c r="G11" s="7">
        <v>60</v>
      </c>
      <c r="H11" s="7">
        <v>1</v>
      </c>
      <c r="I11" s="25">
        <v>7.92414912</v>
      </c>
      <c r="J11" s="8">
        <v>6376.7423999999992</v>
      </c>
      <c r="K11" s="9">
        <v>61.91</v>
      </c>
      <c r="L11" s="9">
        <v>1.0900000000000001</v>
      </c>
      <c r="M11" s="8">
        <v>439.94</v>
      </c>
      <c r="N11" s="8">
        <f>SUM(J11:M11)</f>
        <v>6879.6823999999988</v>
      </c>
      <c r="O11" s="8"/>
      <c r="P11" s="8"/>
      <c r="Q11" s="8">
        <f t="shared" si="1"/>
        <v>6879.6823999999988</v>
      </c>
      <c r="R11" s="10">
        <f t="shared" si="2"/>
        <v>804.72266528977173</v>
      </c>
      <c r="S11" s="11">
        <f t="shared" si="3"/>
        <v>7.812826217990203</v>
      </c>
      <c r="T11" s="11">
        <f t="shared" si="4"/>
        <v>0.13755420089822842</v>
      </c>
      <c r="U11" s="11">
        <f>M11/$I11</f>
        <v>55.51889462675836</v>
      </c>
      <c r="V11" s="12">
        <v>1779.0406528846343</v>
      </c>
    </row>
    <row r="12" spans="2:22" x14ac:dyDescent="0.35">
      <c r="B12" t="s">
        <v>30</v>
      </c>
      <c r="C12" t="s">
        <v>30</v>
      </c>
      <c r="D12" t="s">
        <v>30</v>
      </c>
      <c r="E12" t="s">
        <v>30</v>
      </c>
      <c r="F12" t="s">
        <v>30</v>
      </c>
      <c r="G12" s="7">
        <v>60</v>
      </c>
      <c r="H12" s="7">
        <v>1</v>
      </c>
      <c r="I12" s="25">
        <v>2.4153599999999997</v>
      </c>
      <c r="J12" s="8">
        <v>2089.2864</v>
      </c>
      <c r="K12" s="9"/>
      <c r="L12" s="9"/>
      <c r="M12" s="8">
        <v>0</v>
      </c>
      <c r="N12" s="8">
        <f t="shared" si="0"/>
        <v>2089.2864</v>
      </c>
      <c r="O12" s="8"/>
      <c r="P12" s="8"/>
      <c r="Q12" s="8">
        <f t="shared" si="1"/>
        <v>2089.2864</v>
      </c>
      <c r="R12" s="10">
        <f t="shared" si="2"/>
        <v>865.00000000000011</v>
      </c>
      <c r="S12" s="11">
        <f t="shared" si="3"/>
        <v>0</v>
      </c>
      <c r="T12" s="11">
        <f t="shared" si="4"/>
        <v>0</v>
      </c>
      <c r="U12" s="11">
        <f t="shared" si="5"/>
        <v>0</v>
      </c>
      <c r="V12" s="12">
        <v>1660.8</v>
      </c>
    </row>
    <row r="13" spans="2:22" x14ac:dyDescent="0.35">
      <c r="B13" t="s">
        <v>30</v>
      </c>
      <c r="C13" t="s">
        <v>30</v>
      </c>
      <c r="D13" t="s">
        <v>30</v>
      </c>
      <c r="E13" t="s">
        <v>30</v>
      </c>
      <c r="F13" t="s">
        <v>30</v>
      </c>
      <c r="G13" s="7">
        <v>60</v>
      </c>
      <c r="H13" s="7">
        <v>1</v>
      </c>
      <c r="I13" s="25">
        <v>9.1498348799999984</v>
      </c>
      <c r="J13" s="8">
        <v>7362.9311999999991</v>
      </c>
      <c r="K13" s="9">
        <v>71.48</v>
      </c>
      <c r="L13" s="9">
        <v>1.27</v>
      </c>
      <c r="M13" s="8">
        <v>507.98</v>
      </c>
      <c r="N13" s="8">
        <f>SUM(J13:M13)</f>
        <v>7943.6611999999986</v>
      </c>
      <c r="O13" s="8"/>
      <c r="P13" s="8"/>
      <c r="Q13" s="8">
        <f t="shared" si="1"/>
        <v>7943.6611999999986</v>
      </c>
      <c r="R13" s="10">
        <f t="shared" si="2"/>
        <v>804.70645607978452</v>
      </c>
      <c r="S13" s="11">
        <f t="shared" si="3"/>
        <v>7.8121628354456183</v>
      </c>
      <c r="T13" s="11">
        <f t="shared" si="4"/>
        <v>0.13880031898455419</v>
      </c>
      <c r="U13" s="11">
        <f>M13/$I13</f>
        <v>55.517941762026652</v>
      </c>
      <c r="V13" s="12">
        <v>1779.0081667572128</v>
      </c>
    </row>
    <row r="14" spans="2:22" x14ac:dyDescent="0.35">
      <c r="B14" t="s">
        <v>30</v>
      </c>
      <c r="C14" t="s">
        <v>30</v>
      </c>
      <c r="D14" t="s">
        <v>30</v>
      </c>
      <c r="E14" t="s">
        <v>30</v>
      </c>
      <c r="F14" t="s">
        <v>30</v>
      </c>
      <c r="G14" s="7">
        <v>60</v>
      </c>
      <c r="H14" s="7">
        <v>1</v>
      </c>
      <c r="I14" s="25">
        <v>12.76224</v>
      </c>
      <c r="J14" s="8">
        <v>10465.0368</v>
      </c>
      <c r="K14" s="9"/>
      <c r="L14" s="9"/>
      <c r="M14" s="8">
        <v>0</v>
      </c>
      <c r="N14" s="8">
        <f t="shared" si="0"/>
        <v>10465.0368</v>
      </c>
      <c r="O14" s="8"/>
      <c r="P14" s="8"/>
      <c r="Q14" s="8">
        <f t="shared" si="1"/>
        <v>10465.0368</v>
      </c>
      <c r="R14" s="10">
        <f t="shared" si="2"/>
        <v>820</v>
      </c>
      <c r="S14" s="11">
        <f t="shared" si="3"/>
        <v>0</v>
      </c>
      <c r="T14" s="11">
        <f t="shared" si="4"/>
        <v>0</v>
      </c>
      <c r="U14" s="11">
        <f t="shared" si="5"/>
        <v>0</v>
      </c>
      <c r="V14" s="12">
        <v>1574.3999999999999</v>
      </c>
    </row>
    <row r="15" spans="2:22" x14ac:dyDescent="0.35">
      <c r="B15" t="s">
        <v>30</v>
      </c>
      <c r="C15" t="s">
        <v>30</v>
      </c>
      <c r="D15" t="s">
        <v>30</v>
      </c>
      <c r="E15" t="s">
        <v>30</v>
      </c>
      <c r="F15" t="s">
        <v>30</v>
      </c>
      <c r="G15" s="7">
        <v>60</v>
      </c>
      <c r="H15" s="7">
        <v>1</v>
      </c>
      <c r="I15" s="25">
        <v>7.4342399999999991</v>
      </c>
      <c r="J15" s="8">
        <v>6430.6367999999993</v>
      </c>
      <c r="K15" s="9"/>
      <c r="L15" s="9"/>
      <c r="M15" s="8">
        <v>0</v>
      </c>
      <c r="N15" s="8">
        <f t="shared" si="0"/>
        <v>6430.6367999999993</v>
      </c>
      <c r="O15" s="8"/>
      <c r="P15" s="8"/>
      <c r="Q15" s="8">
        <f t="shared" si="1"/>
        <v>6430.6367999999993</v>
      </c>
      <c r="R15" s="10">
        <f t="shared" si="2"/>
        <v>865.00258264462809</v>
      </c>
      <c r="S15" s="11">
        <f t="shared" si="3"/>
        <v>0</v>
      </c>
      <c r="T15" s="11">
        <f t="shared" si="4"/>
        <v>0</v>
      </c>
      <c r="U15" s="11">
        <f t="shared" si="5"/>
        <v>0</v>
      </c>
      <c r="V15" s="12">
        <v>1660.8049586776858</v>
      </c>
    </row>
    <row r="16" spans="2:22" x14ac:dyDescent="0.35">
      <c r="B16" t="s">
        <v>30</v>
      </c>
      <c r="C16" t="s">
        <v>30</v>
      </c>
      <c r="D16" t="s">
        <v>30</v>
      </c>
      <c r="E16" t="s">
        <v>30</v>
      </c>
      <c r="F16" t="s">
        <v>30</v>
      </c>
      <c r="G16" s="7">
        <v>60</v>
      </c>
      <c r="H16" s="7">
        <v>1</v>
      </c>
      <c r="I16" s="25">
        <v>19.820639999999997</v>
      </c>
      <c r="J16" s="8">
        <v>15949.075199999999</v>
      </c>
      <c r="K16" s="9">
        <v>158.25</v>
      </c>
      <c r="L16" s="9"/>
      <c r="M16" s="8">
        <v>1100.46</v>
      </c>
      <c r="N16" s="8">
        <f>SUM(J16:M16)</f>
        <v>17207.785199999998</v>
      </c>
      <c r="O16" s="8"/>
      <c r="P16" s="8"/>
      <c r="Q16" s="8">
        <f t="shared" si="1"/>
        <v>17207.785199999998</v>
      </c>
      <c r="R16" s="10">
        <f t="shared" si="2"/>
        <v>804.67004092703371</v>
      </c>
      <c r="S16" s="11">
        <f t="shared" si="3"/>
        <v>7.9841014215484476</v>
      </c>
      <c r="T16" s="11">
        <f t="shared" si="4"/>
        <v>0</v>
      </c>
      <c r="U16" s="11">
        <f>M16/$I16</f>
        <v>55.520911534642686</v>
      </c>
      <c r="V16" s="12">
        <v>1779.0713583416075</v>
      </c>
    </row>
    <row r="17" spans="2:22" x14ac:dyDescent="0.35">
      <c r="B17" t="s">
        <v>30</v>
      </c>
      <c r="C17" t="s">
        <v>30</v>
      </c>
      <c r="D17" t="s">
        <v>30</v>
      </c>
      <c r="E17" t="s">
        <v>30</v>
      </c>
      <c r="F17" t="s">
        <v>30</v>
      </c>
      <c r="G17" s="7">
        <v>60</v>
      </c>
      <c r="H17" s="7">
        <v>1</v>
      </c>
      <c r="I17" s="25">
        <v>7.2671999999999999</v>
      </c>
      <c r="J17" s="8">
        <v>5845.5743999999995</v>
      </c>
      <c r="K17" s="9">
        <v>58.03</v>
      </c>
      <c r="L17" s="9">
        <v>1.01</v>
      </c>
      <c r="M17" s="8">
        <v>403.45</v>
      </c>
      <c r="N17" s="8">
        <f>SUM(J17:M17)</f>
        <v>6308.0643999999993</v>
      </c>
      <c r="O17" s="8"/>
      <c r="P17" s="8"/>
      <c r="Q17" s="8">
        <f t="shared" si="1"/>
        <v>6308.0643999999993</v>
      </c>
      <c r="R17" s="10">
        <f t="shared" si="2"/>
        <v>804.37780713342136</v>
      </c>
      <c r="S17" s="11">
        <f t="shared" si="3"/>
        <v>7.9851937472479086</v>
      </c>
      <c r="T17" s="11">
        <f t="shared" si="4"/>
        <v>0.13898062527520916</v>
      </c>
      <c r="U17" s="11">
        <f t="shared" si="5"/>
        <v>55.516567591369437</v>
      </c>
      <c r="V17" s="12">
        <v>1779.0106208718626</v>
      </c>
    </row>
    <row r="18" spans="2:22" x14ac:dyDescent="0.35">
      <c r="B18" t="s">
        <v>30</v>
      </c>
      <c r="C18" t="s">
        <v>30</v>
      </c>
      <c r="D18" t="s">
        <v>30</v>
      </c>
      <c r="E18" t="s">
        <v>30</v>
      </c>
      <c r="F18" t="s">
        <v>30</v>
      </c>
      <c r="G18" s="7">
        <v>60</v>
      </c>
      <c r="H18" s="7">
        <v>1</v>
      </c>
      <c r="I18" s="25">
        <v>50.975999999999999</v>
      </c>
      <c r="J18" s="8">
        <v>41800.415999999997</v>
      </c>
      <c r="K18" s="9"/>
      <c r="L18" s="9"/>
      <c r="M18" s="8">
        <v>0</v>
      </c>
      <c r="N18" s="8">
        <f t="shared" si="0"/>
        <v>41800.415999999997</v>
      </c>
      <c r="O18" s="8"/>
      <c r="P18" s="8"/>
      <c r="Q18" s="8">
        <f t="shared" si="1"/>
        <v>41800.415999999997</v>
      </c>
      <c r="R18" s="10">
        <f t="shared" si="2"/>
        <v>820.00188323917132</v>
      </c>
      <c r="S18" s="11">
        <f t="shared" si="3"/>
        <v>0</v>
      </c>
      <c r="T18" s="11">
        <f t="shared" si="4"/>
        <v>0</v>
      </c>
      <c r="U18" s="11">
        <f t="shared" si="5"/>
        <v>0</v>
      </c>
      <c r="V18" s="12">
        <v>1574.4036158192089</v>
      </c>
    </row>
    <row r="19" spans="2:22" x14ac:dyDescent="0.35">
      <c r="B19" t="s">
        <v>30</v>
      </c>
      <c r="C19" t="s">
        <v>30</v>
      </c>
      <c r="D19" t="s">
        <v>30</v>
      </c>
      <c r="E19" t="s">
        <v>30</v>
      </c>
      <c r="F19" t="s">
        <v>30</v>
      </c>
      <c r="G19" s="7">
        <v>60</v>
      </c>
      <c r="H19" s="7">
        <v>1</v>
      </c>
      <c r="I19" s="25">
        <v>4.9344844799999992</v>
      </c>
      <c r="J19" s="8">
        <v>4046.2655999999997</v>
      </c>
      <c r="K19" s="9"/>
      <c r="L19" s="9"/>
      <c r="M19" s="8">
        <v>0</v>
      </c>
      <c r="N19" s="8">
        <f t="shared" si="0"/>
        <v>4046.2655999999997</v>
      </c>
      <c r="O19" s="8"/>
      <c r="P19" s="8"/>
      <c r="Q19" s="8">
        <f t="shared" si="1"/>
        <v>4046.2655999999997</v>
      </c>
      <c r="R19" s="10">
        <f t="shared" si="2"/>
        <v>819.99763428174776</v>
      </c>
      <c r="S19" s="11">
        <f t="shared" si="3"/>
        <v>0</v>
      </c>
      <c r="T19" s="11">
        <f t="shared" si="4"/>
        <v>0</v>
      </c>
      <c r="U19" s="11">
        <f t="shared" si="5"/>
        <v>0</v>
      </c>
      <c r="V19" s="12">
        <v>1574.3954578209557</v>
      </c>
    </row>
    <row r="20" spans="2:22" x14ac:dyDescent="0.35">
      <c r="B20" t="s">
        <v>30</v>
      </c>
      <c r="C20" t="s">
        <v>30</v>
      </c>
      <c r="D20" t="s">
        <v>30</v>
      </c>
      <c r="E20" t="s">
        <v>30</v>
      </c>
      <c r="F20" t="s">
        <v>30</v>
      </c>
      <c r="G20" s="7">
        <v>60</v>
      </c>
      <c r="H20" s="7">
        <v>1</v>
      </c>
      <c r="I20" s="25">
        <v>30.908159999999995</v>
      </c>
      <c r="J20" s="8">
        <v>25330.713599999999</v>
      </c>
      <c r="K20" s="9"/>
      <c r="L20" s="9"/>
      <c r="M20" s="8">
        <v>0</v>
      </c>
      <c r="N20" s="8">
        <f t="shared" ref="N20:N23" si="6">SUM(J20:M20)</f>
        <v>25330.713599999999</v>
      </c>
      <c r="O20" s="8"/>
      <c r="P20" s="8"/>
      <c r="Q20" s="8">
        <f>SUM(N20:P20)</f>
        <v>25330.713599999999</v>
      </c>
      <c r="R20" s="10">
        <f t="shared" ref="R20:R23" si="7">J20/$I20</f>
        <v>819.54776990930566</v>
      </c>
      <c r="S20" s="11"/>
      <c r="T20" s="11"/>
      <c r="U20" s="11">
        <f>M20/$I20</f>
        <v>0</v>
      </c>
      <c r="V20" s="12">
        <v>1573.5317182258666</v>
      </c>
    </row>
    <row r="21" spans="2:22" x14ac:dyDescent="0.35">
      <c r="B21" t="s">
        <v>30</v>
      </c>
      <c r="C21" t="s">
        <v>30</v>
      </c>
      <c r="D21" t="s">
        <v>30</v>
      </c>
      <c r="E21" t="s">
        <v>30</v>
      </c>
      <c r="F21" t="s">
        <v>30</v>
      </c>
      <c r="G21" s="7">
        <v>60</v>
      </c>
      <c r="H21" s="7">
        <v>1</v>
      </c>
      <c r="I21" s="27">
        <v>11.585600639999999</v>
      </c>
      <c r="J21" s="8">
        <v>9500.1792000000005</v>
      </c>
      <c r="K21" s="9"/>
      <c r="L21" s="9"/>
      <c r="M21" s="8">
        <v>0</v>
      </c>
      <c r="N21" s="8">
        <f>SUM(J21:M21)</f>
        <v>9500.1792000000005</v>
      </c>
      <c r="O21" s="8"/>
      <c r="P21" s="8"/>
      <c r="Q21" s="8">
        <f t="shared" si="1"/>
        <v>9500.1792000000005</v>
      </c>
      <c r="R21" s="10">
        <f t="shared" si="7"/>
        <v>819.9988498826765</v>
      </c>
      <c r="S21" s="11">
        <f t="shared" ref="S21" si="8">K21/$I21</f>
        <v>0</v>
      </c>
      <c r="T21" s="11">
        <f t="shared" ref="T21" si="9">L21/$I21</f>
        <v>0</v>
      </c>
      <c r="U21" s="11">
        <f t="shared" ref="U21:U22" si="10">M21/$I21</f>
        <v>0</v>
      </c>
      <c r="V21" s="12">
        <v>1574.3977917747388</v>
      </c>
    </row>
    <row r="22" spans="2:22" x14ac:dyDescent="0.35">
      <c r="B22" t="s">
        <v>30</v>
      </c>
      <c r="C22" t="s">
        <v>30</v>
      </c>
      <c r="D22" t="s">
        <v>30</v>
      </c>
      <c r="E22" t="s">
        <v>30</v>
      </c>
      <c r="F22" t="s">
        <v>30</v>
      </c>
      <c r="G22" s="7">
        <v>60</v>
      </c>
      <c r="H22" s="7">
        <v>1</v>
      </c>
      <c r="I22" s="25">
        <v>54.0672</v>
      </c>
      <c r="J22" s="8">
        <v>44335.257599999997</v>
      </c>
      <c r="K22" s="9"/>
      <c r="L22" s="9"/>
      <c r="M22" s="8">
        <v>0</v>
      </c>
      <c r="N22" s="8">
        <f t="shared" si="6"/>
        <v>44335.257599999997</v>
      </c>
      <c r="O22" s="8"/>
      <c r="P22" s="8"/>
      <c r="Q22" s="8">
        <f t="shared" si="1"/>
        <v>44335.257599999997</v>
      </c>
      <c r="R22" s="10">
        <f t="shared" si="7"/>
        <v>820.00284090909088</v>
      </c>
      <c r="S22" s="11"/>
      <c r="T22" s="11"/>
      <c r="U22" s="11">
        <f t="shared" si="10"/>
        <v>0</v>
      </c>
      <c r="V22" s="12">
        <v>1574.4054545454544</v>
      </c>
    </row>
    <row r="23" spans="2:22" x14ac:dyDescent="0.35">
      <c r="B23" t="s">
        <v>30</v>
      </c>
      <c r="C23" t="s">
        <v>30</v>
      </c>
      <c r="D23" t="s">
        <v>30</v>
      </c>
      <c r="E23" t="s">
        <v>30</v>
      </c>
      <c r="F23" t="s">
        <v>30</v>
      </c>
      <c r="G23" s="7">
        <v>60</v>
      </c>
      <c r="H23" s="7">
        <v>1</v>
      </c>
      <c r="I23" s="25">
        <v>48.759338880000001</v>
      </c>
      <c r="J23" s="8">
        <v>39982.6368</v>
      </c>
      <c r="K23" s="9"/>
      <c r="L23" s="9"/>
      <c r="M23" s="8">
        <v>0</v>
      </c>
      <c r="N23" s="8">
        <f t="shared" si="6"/>
        <v>39982.6368</v>
      </c>
      <c r="Q23" s="28">
        <f t="shared" si="1"/>
        <v>39982.6368</v>
      </c>
      <c r="R23" s="10">
        <f t="shared" si="7"/>
        <v>819.99956763974888</v>
      </c>
      <c r="U23" s="28">
        <f t="shared" ref="U23" si="11">M23/$I23</f>
        <v>0</v>
      </c>
      <c r="V23" s="29">
        <v>1574.3991698683178</v>
      </c>
    </row>
    <row r="24" spans="2:22" x14ac:dyDescent="0.35">
      <c r="E24" s="26"/>
      <c r="J24" s="22"/>
    </row>
    <row r="26" spans="2:22" ht="34.5" customHeight="1" x14ac:dyDescent="0.35">
      <c r="B26" s="17" t="s">
        <v>7</v>
      </c>
      <c r="C26" s="18" t="s">
        <v>19</v>
      </c>
      <c r="D26" s="18" t="s">
        <v>20</v>
      </c>
      <c r="E26" s="18" t="s">
        <v>8</v>
      </c>
      <c r="F26" s="17" t="s">
        <v>9</v>
      </c>
    </row>
    <row r="27" spans="2:22" x14ac:dyDescent="0.35">
      <c r="B27" s="7" t="s">
        <v>10</v>
      </c>
      <c r="C27" s="21">
        <v>1362.380779105571</v>
      </c>
      <c r="D27" s="22">
        <v>1574.3999999999996</v>
      </c>
      <c r="E27" s="19">
        <f t="shared" ref="E27:E36" si="12">C27-D27</f>
        <v>-212.0192208944286</v>
      </c>
      <c r="F27" s="20">
        <f>-1*E27/D27</f>
        <v>0.13466667993802633</v>
      </c>
    </row>
    <row r="28" spans="2:22" x14ac:dyDescent="0.35">
      <c r="B28" s="7" t="s">
        <v>14</v>
      </c>
      <c r="C28" s="21">
        <v>1441.9089515952946</v>
      </c>
      <c r="D28" s="22">
        <v>1574.4</v>
      </c>
      <c r="E28" s="19">
        <f t="shared" si="12"/>
        <v>-132.49104840470545</v>
      </c>
      <c r="F28" s="20">
        <f>-1*E28/D28</f>
        <v>8.4153358996891164E-2</v>
      </c>
    </row>
    <row r="29" spans="2:22" x14ac:dyDescent="0.35">
      <c r="B29" s="7" t="s">
        <v>15</v>
      </c>
      <c r="C29" s="21">
        <v>0</v>
      </c>
      <c r="D29" s="22">
        <v>1574.3999999999999</v>
      </c>
      <c r="E29" s="19">
        <f t="shared" si="12"/>
        <v>-1574.3999999999999</v>
      </c>
      <c r="F29" s="20" t="s">
        <v>22</v>
      </c>
    </row>
    <row r="30" spans="2:22" x14ac:dyDescent="0.35">
      <c r="B30" s="7" t="s">
        <v>11</v>
      </c>
      <c r="C30" s="21">
        <v>1405.0852580491817</v>
      </c>
      <c r="D30" s="22">
        <v>1574.3999999999999</v>
      </c>
      <c r="E30" s="19">
        <f t="shared" si="12"/>
        <v>-169.31474195081819</v>
      </c>
      <c r="F30" s="20">
        <f>-1*E30/D30</f>
        <v>0.10754239199111928</v>
      </c>
    </row>
    <row r="31" spans="2:22" x14ac:dyDescent="0.35">
      <c r="B31" s="7" t="s">
        <v>12</v>
      </c>
      <c r="C31" s="21">
        <v>1404.2825673743657</v>
      </c>
      <c r="D31" s="19">
        <v>1544.2577267239139</v>
      </c>
      <c r="E31" s="19">
        <f t="shared" si="12"/>
        <v>-139.97515934954822</v>
      </c>
      <c r="F31" s="20">
        <f>-1*E31/D31</f>
        <v>9.0642356471481209E-2</v>
      </c>
    </row>
    <row r="32" spans="2:22" x14ac:dyDescent="0.35">
      <c r="B32" s="7" t="s">
        <v>13</v>
      </c>
      <c r="C32" s="21">
        <v>1431.098187053512</v>
      </c>
      <c r="D32" s="19">
        <v>1559.40442086649</v>
      </c>
      <c r="E32" s="19">
        <f t="shared" si="12"/>
        <v>-128.30623381297801</v>
      </c>
      <c r="F32" s="20">
        <f>-1*E32/D32</f>
        <v>8.227899837662643E-2</v>
      </c>
    </row>
    <row r="33" spans="2:14" x14ac:dyDescent="0.35">
      <c r="B33" s="7" t="s">
        <v>21</v>
      </c>
      <c r="C33" s="21">
        <v>0</v>
      </c>
      <c r="D33" s="19">
        <v>0</v>
      </c>
      <c r="E33" s="19">
        <f t="shared" si="12"/>
        <v>0</v>
      </c>
      <c r="F33" s="20" t="s">
        <v>22</v>
      </c>
    </row>
    <row r="34" spans="2:14" x14ac:dyDescent="0.35">
      <c r="B34" s="7" t="s">
        <v>16</v>
      </c>
      <c r="C34" s="21">
        <v>1603.2007603960399</v>
      </c>
      <c r="D34" s="22">
        <v>1583.6346376765161</v>
      </c>
      <c r="E34" s="19">
        <f t="shared" si="12"/>
        <v>19.566122719523719</v>
      </c>
      <c r="F34" s="20">
        <f>-1*E34/D34</f>
        <v>-1.2355200027849117E-2</v>
      </c>
    </row>
    <row r="35" spans="2:14" x14ac:dyDescent="0.35">
      <c r="B35" s="7" t="s">
        <v>17</v>
      </c>
      <c r="C35" s="21">
        <v>1565.7020840327214</v>
      </c>
      <c r="D35" s="22">
        <v>1617.6024793388428</v>
      </c>
      <c r="E35" s="19">
        <f t="shared" si="12"/>
        <v>-51.900395306121482</v>
      </c>
      <c r="F35" s="20">
        <f>-1*E35/D35</f>
        <v>3.2084764933925272E-2</v>
      </c>
    </row>
    <row r="36" spans="2:14" x14ac:dyDescent="0.35">
      <c r="B36" s="7" t="s">
        <v>18</v>
      </c>
      <c r="C36" s="21">
        <v>1555.8231635100253</v>
      </c>
      <c r="D36" s="22">
        <v>1544.6859341380368</v>
      </c>
      <c r="E36" s="19">
        <f t="shared" si="12"/>
        <v>11.137229371988496</v>
      </c>
      <c r="F36" s="20">
        <f>-1*E36/D36</f>
        <v>-7.2100283467676392E-3</v>
      </c>
    </row>
    <row r="37" spans="2:14" x14ac:dyDescent="0.35">
      <c r="B37" s="7" t="s">
        <v>28</v>
      </c>
      <c r="C37" s="21">
        <v>1544.2730324051518</v>
      </c>
      <c r="D37" s="22">
        <v>1574.110263955344</v>
      </c>
      <c r="E37" s="19">
        <f t="shared" ref="E37:E38" si="13">C37-D37</f>
        <v>-29.8372315501922</v>
      </c>
      <c r="F37" s="20">
        <f t="shared" ref="F37:F38" si="14">-1*E37/D37</f>
        <v>1.8954981892576397E-2</v>
      </c>
    </row>
    <row r="38" spans="2:14" x14ac:dyDescent="0.35">
      <c r="B38" s="7" t="s">
        <v>29</v>
      </c>
      <c r="C38" s="21">
        <v>1540.3997964060795</v>
      </c>
      <c r="D38" s="22">
        <v>1574.4008053961704</v>
      </c>
      <c r="E38" s="19">
        <f t="shared" si="13"/>
        <v>-34.001008990090895</v>
      </c>
      <c r="F38" s="20">
        <f t="shared" si="14"/>
        <v>2.1596158280378377E-2</v>
      </c>
    </row>
    <row r="40" spans="2:14" x14ac:dyDescent="0.35">
      <c r="B40" s="6" t="s">
        <v>26</v>
      </c>
    </row>
    <row r="41" spans="2:14" ht="43.5" x14ac:dyDescent="0.35">
      <c r="B41" s="17" t="s">
        <v>7</v>
      </c>
      <c r="C41" s="18" t="s">
        <v>19</v>
      </c>
      <c r="D41" s="18" t="s">
        <v>20</v>
      </c>
      <c r="E41" s="18" t="s">
        <v>8</v>
      </c>
      <c r="F41" s="17" t="s">
        <v>9</v>
      </c>
      <c r="H41" s="18" t="s">
        <v>24</v>
      </c>
      <c r="I41" s="18" t="s">
        <v>8</v>
      </c>
      <c r="J41" s="17" t="s">
        <v>9</v>
      </c>
    </row>
    <row r="42" spans="2:14" x14ac:dyDescent="0.35">
      <c r="B42" s="7" t="s">
        <v>10</v>
      </c>
      <c r="C42" s="21">
        <v>1362.380779105571</v>
      </c>
      <c r="D42" s="22">
        <v>3022.847999999999</v>
      </c>
      <c r="E42" s="19">
        <f t="shared" ref="E42:E49" si="15">C42-D42</f>
        <v>-1660.467220894428</v>
      </c>
      <c r="F42" s="20">
        <f t="shared" ref="F42:F49" si="16">-1*E42/D42</f>
        <v>0.549305562467722</v>
      </c>
      <c r="H42" s="21">
        <v>1301.4855157341478</v>
      </c>
      <c r="I42" s="19">
        <f>H42-D42</f>
        <v>-1721.3624842658512</v>
      </c>
      <c r="J42" s="20">
        <f t="shared" ref="J42:J49" si="17">-1*I42/H42</f>
        <v>1.3226136314662382</v>
      </c>
      <c r="M42" s="22"/>
      <c r="N42" s="22"/>
    </row>
    <row r="43" spans="2:14" x14ac:dyDescent="0.35">
      <c r="B43" s="7" t="s">
        <v>14</v>
      </c>
      <c r="C43" s="21">
        <v>1441.9089515952946</v>
      </c>
      <c r="D43" s="22">
        <v>3022.848</v>
      </c>
      <c r="E43" s="19">
        <f t="shared" si="15"/>
        <v>-1580.9390484047053</v>
      </c>
      <c r="F43" s="20">
        <f t="shared" si="16"/>
        <v>0.52299654114421412</v>
      </c>
      <c r="H43">
        <v>0</v>
      </c>
      <c r="I43" s="19"/>
      <c r="J43" s="20"/>
      <c r="M43" s="22"/>
      <c r="N43" s="22"/>
    </row>
    <row r="44" spans="2:14" x14ac:dyDescent="0.35">
      <c r="B44" s="7" t="s">
        <v>11</v>
      </c>
      <c r="C44" s="21">
        <v>1405.0852580491817</v>
      </c>
      <c r="D44" s="22">
        <v>3022.8479999999995</v>
      </c>
      <c r="E44" s="19">
        <f t="shared" si="15"/>
        <v>-1617.7627419508178</v>
      </c>
      <c r="F44" s="20">
        <f t="shared" si="16"/>
        <v>0.53517832916204122</v>
      </c>
      <c r="H44" s="21">
        <v>1280.0836387794925</v>
      </c>
      <c r="I44" s="19">
        <f>H44-D44</f>
        <v>-1742.764361220507</v>
      </c>
      <c r="J44" s="20">
        <f t="shared" si="17"/>
        <v>1.3614456965344559</v>
      </c>
      <c r="M44" s="22"/>
      <c r="N44" s="22"/>
    </row>
    <row r="45" spans="2:14" x14ac:dyDescent="0.35">
      <c r="B45" s="7" t="s">
        <v>12</v>
      </c>
      <c r="C45" s="21">
        <v>1404.2825673743657</v>
      </c>
      <c r="D45" s="19">
        <v>2964.9748353099149</v>
      </c>
      <c r="E45" s="19">
        <f t="shared" si="15"/>
        <v>-1560.6922679355491</v>
      </c>
      <c r="F45" s="20">
        <f t="shared" si="16"/>
        <v>0.52637622732889644</v>
      </c>
      <c r="H45" s="21">
        <v>1299.1722827113608</v>
      </c>
      <c r="I45" s="19">
        <f>H45-D45</f>
        <v>-1665.802552598554</v>
      </c>
      <c r="J45" s="20">
        <f t="shared" si="17"/>
        <v>1.2822029647384712</v>
      </c>
      <c r="M45" s="22"/>
      <c r="N45" s="22"/>
    </row>
    <row r="46" spans="2:14" x14ac:dyDescent="0.35">
      <c r="B46" s="7" t="s">
        <v>13</v>
      </c>
      <c r="C46" s="21">
        <v>1431.098187053512</v>
      </c>
      <c r="D46" s="19">
        <v>2994.0564880636607</v>
      </c>
      <c r="E46" s="19">
        <f t="shared" si="15"/>
        <v>-1562.9583010101487</v>
      </c>
      <c r="F46" s="20">
        <f t="shared" si="16"/>
        <v>0.52202031165449292</v>
      </c>
      <c r="H46" s="21">
        <v>1327.3013812265508</v>
      </c>
      <c r="I46" s="19">
        <f>H46-D46</f>
        <v>-1666.7551068371099</v>
      </c>
      <c r="J46" s="20">
        <f t="shared" si="17"/>
        <v>1.2557472857421967</v>
      </c>
      <c r="M46" s="22"/>
      <c r="N46" s="22"/>
    </row>
    <row r="47" spans="2:14" x14ac:dyDescent="0.35">
      <c r="B47" s="7" t="s">
        <v>16</v>
      </c>
      <c r="C47" s="21">
        <v>1603.2007603960399</v>
      </c>
      <c r="D47" s="22">
        <v>3040.578504338911</v>
      </c>
      <c r="E47" s="19">
        <f t="shared" si="15"/>
        <v>-1437.3777439428711</v>
      </c>
      <c r="F47" s="20">
        <f t="shared" si="16"/>
        <v>0.47273166665216193</v>
      </c>
      <c r="H47" s="21">
        <v>0</v>
      </c>
      <c r="I47" s="19"/>
      <c r="J47" s="20"/>
      <c r="M47" s="22"/>
      <c r="N47" s="22"/>
    </row>
    <row r="48" spans="2:14" x14ac:dyDescent="0.35">
      <c r="B48" s="7" t="s">
        <v>17</v>
      </c>
      <c r="C48" s="21">
        <v>1565.702084032722</v>
      </c>
      <c r="D48" s="22">
        <v>3105.7967603305783</v>
      </c>
      <c r="E48" s="19">
        <f t="shared" si="15"/>
        <v>-1540.0946762978563</v>
      </c>
      <c r="F48" s="20">
        <f t="shared" si="16"/>
        <v>0.49587748173641921</v>
      </c>
      <c r="H48" s="21">
        <v>1479.0853588600326</v>
      </c>
      <c r="I48" s="19">
        <f>H48-D48</f>
        <v>-1626.7114014705458</v>
      </c>
      <c r="J48" s="20">
        <f t="shared" si="17"/>
        <v>1.0998090081320879</v>
      </c>
      <c r="M48" s="22"/>
      <c r="N48" s="22"/>
    </row>
    <row r="49" spans="2:14" x14ac:dyDescent="0.35">
      <c r="B49" s="7" t="s">
        <v>18</v>
      </c>
      <c r="C49" s="21">
        <v>1555.8231635100253</v>
      </c>
      <c r="D49" s="22">
        <v>2965.7969935450305</v>
      </c>
      <c r="E49" s="19">
        <f t="shared" si="15"/>
        <v>-1409.9738300350052</v>
      </c>
      <c r="F49" s="20">
        <f t="shared" si="16"/>
        <v>0.4754114435693918</v>
      </c>
      <c r="H49" s="21">
        <v>1463.762566609131</v>
      </c>
      <c r="I49" s="19">
        <f>H49-D49</f>
        <v>-1502.0344269358995</v>
      </c>
      <c r="J49" s="20">
        <f t="shared" si="17"/>
        <v>1.0261462215251391</v>
      </c>
      <c r="M49" s="22"/>
      <c r="N49" s="22"/>
    </row>
    <row r="50" spans="2:14" x14ac:dyDescent="0.35">
      <c r="B50" s="7" t="s">
        <v>28</v>
      </c>
      <c r="C50" s="21">
        <v>1544.2730324051518</v>
      </c>
      <c r="D50" s="22">
        <v>3022.2917067942603</v>
      </c>
      <c r="E50" s="19">
        <f t="shared" ref="E50:E51" si="18">C50-D50</f>
        <v>-1478.0186743891086</v>
      </c>
      <c r="F50" s="20">
        <f t="shared" ref="F50:F51" si="19">-1*E50/D50</f>
        <v>0.48903905306905021</v>
      </c>
      <c r="H50" s="21">
        <v>1449.9931266441597</v>
      </c>
      <c r="I50" s="19">
        <f>H50-D50</f>
        <v>-1572.2985801501006</v>
      </c>
      <c r="J50" s="20">
        <f t="shared" ref="J50:J51" si="20">-1*I50/H50</f>
        <v>1.084348988459692</v>
      </c>
      <c r="M50" s="22"/>
      <c r="N50" s="22"/>
    </row>
    <row r="51" spans="2:14" x14ac:dyDescent="0.35">
      <c r="B51" s="7" t="s">
        <v>29</v>
      </c>
      <c r="C51" s="21">
        <v>1540.3997964060795</v>
      </c>
      <c r="D51" s="22">
        <v>3022.8495463606473</v>
      </c>
      <c r="E51" s="19">
        <f t="shared" si="18"/>
        <v>-1482.4497499545678</v>
      </c>
      <c r="F51" s="20">
        <f t="shared" si="19"/>
        <v>0.49041466577103043</v>
      </c>
      <c r="H51" s="21">
        <v>1454.0941745467787</v>
      </c>
      <c r="I51" s="19">
        <f>H51-D51</f>
        <v>-1568.7553718138686</v>
      </c>
      <c r="J51" s="20">
        <f t="shared" si="20"/>
        <v>1.0788540379806062</v>
      </c>
      <c r="M51" s="22"/>
      <c r="N51" s="22"/>
    </row>
    <row r="52" spans="2:14" x14ac:dyDescent="0.35">
      <c r="C52">
        <v>0</v>
      </c>
      <c r="D52">
        <v>0</v>
      </c>
      <c r="H52">
        <v>0</v>
      </c>
      <c r="M52" s="22"/>
      <c r="N52" s="22"/>
    </row>
    <row r="53" spans="2:14" x14ac:dyDescent="0.35">
      <c r="B53" s="7" t="s">
        <v>23</v>
      </c>
      <c r="C53" s="22">
        <v>1485.4154579927945</v>
      </c>
      <c r="D53" s="22">
        <v>3018.4888834743001</v>
      </c>
      <c r="E53" s="19">
        <f>C53-D53</f>
        <v>-1533.0734254815056</v>
      </c>
      <c r="F53" s="20">
        <f>-1*E53/D53</f>
        <v>0.50789434205797979</v>
      </c>
      <c r="H53" s="22">
        <v>1381.8722556389566</v>
      </c>
      <c r="I53" s="22">
        <f>AVERAGE(I42:I51)</f>
        <v>-1633.3105356615545</v>
      </c>
      <c r="J53" s="20">
        <f>-1*I53/H53</f>
        <v>1.1819547928519172</v>
      </c>
      <c r="M53" s="22"/>
      <c r="N53" s="22"/>
    </row>
    <row r="56" spans="2:14" x14ac:dyDescent="0.35">
      <c r="B56" t="s">
        <v>25</v>
      </c>
    </row>
    <row r="57" spans="2:14" ht="43.5" x14ac:dyDescent="0.35">
      <c r="B57" s="17" t="s">
        <v>7</v>
      </c>
      <c r="C57" s="18" t="s">
        <v>19</v>
      </c>
      <c r="D57" s="18" t="s">
        <v>20</v>
      </c>
      <c r="E57" s="18" t="s">
        <v>27</v>
      </c>
      <c r="H57" s="18" t="s">
        <v>24</v>
      </c>
      <c r="I57" s="18" t="s">
        <v>27</v>
      </c>
    </row>
    <row r="58" spans="2:14" x14ac:dyDescent="0.35">
      <c r="B58" s="7" t="s">
        <v>10</v>
      </c>
      <c r="C58" s="21">
        <v>1362.380779105571</v>
      </c>
      <c r="D58" s="22">
        <v>1574.3999999999999</v>
      </c>
      <c r="E58" s="20">
        <f t="shared" ref="E58:E69" si="21">(D58-C58)/C58</f>
        <v>0.15562405470343135</v>
      </c>
      <c r="F58" s="20"/>
      <c r="H58" s="21">
        <v>2498.8521902095636</v>
      </c>
      <c r="I58" s="20">
        <f>(D58-H58)/H58</f>
        <v>-0.36995072931145861</v>
      </c>
    </row>
    <row r="59" spans="2:14" x14ac:dyDescent="0.35">
      <c r="B59" s="7" t="s">
        <v>14</v>
      </c>
      <c r="C59" s="21">
        <v>1441.9089515952946</v>
      </c>
      <c r="D59" s="22">
        <v>1574.4</v>
      </c>
      <c r="E59" s="20">
        <f t="shared" si="21"/>
        <v>9.1885863013833446E-2</v>
      </c>
      <c r="F59" s="20"/>
      <c r="H59">
        <v>0</v>
      </c>
      <c r="I59" s="20"/>
    </row>
    <row r="60" spans="2:14" x14ac:dyDescent="0.35">
      <c r="B60" s="7" t="s">
        <v>11</v>
      </c>
      <c r="C60" s="21">
        <v>1405.0852580491817</v>
      </c>
      <c r="D60" s="22">
        <v>1574.3999999999999</v>
      </c>
      <c r="E60" s="20">
        <f t="shared" si="21"/>
        <v>0.12050140088003949</v>
      </c>
      <c r="F60" s="20"/>
      <c r="H60" s="21">
        <v>2457.7605864566253</v>
      </c>
      <c r="I60" s="20">
        <f>(D60-H60)/H60</f>
        <v>-0.35941685749390834</v>
      </c>
    </row>
    <row r="61" spans="2:14" x14ac:dyDescent="0.35">
      <c r="B61" s="7" t="s">
        <v>12</v>
      </c>
      <c r="C61" s="21">
        <v>1404.2825673743657</v>
      </c>
      <c r="D61" s="19">
        <v>1544.2577267239139</v>
      </c>
      <c r="E61" s="20">
        <f t="shared" si="21"/>
        <v>9.9677345999718905E-2</v>
      </c>
      <c r="F61" s="20"/>
      <c r="H61" s="21">
        <v>2494.4107828058127</v>
      </c>
      <c r="I61" s="20">
        <f>(D61-H61)/H61</f>
        <v>-0.38091282423544076</v>
      </c>
    </row>
    <row r="62" spans="2:14" x14ac:dyDescent="0.35">
      <c r="B62" s="7" t="s">
        <v>13</v>
      </c>
      <c r="C62" s="21">
        <v>1431.098187053512</v>
      </c>
      <c r="D62" s="19">
        <v>1559.40442086649</v>
      </c>
      <c r="E62" s="20">
        <f t="shared" si="21"/>
        <v>8.965578670541656E-2</v>
      </c>
      <c r="F62" s="20"/>
      <c r="H62" s="21">
        <v>2548.4186519549776</v>
      </c>
      <c r="I62" s="20">
        <f>(D62-H62)/H62</f>
        <v>-0.38808938646316277</v>
      </c>
    </row>
    <row r="63" spans="2:14" x14ac:dyDescent="0.35">
      <c r="B63" s="7" t="s">
        <v>16</v>
      </c>
      <c r="C63" s="21">
        <v>1603.2007603960399</v>
      </c>
      <c r="D63" s="22">
        <v>1583.6346376765159</v>
      </c>
      <c r="E63" s="20">
        <f t="shared" si="21"/>
        <v>-1.2204412075434965E-2</v>
      </c>
      <c r="F63" s="20"/>
      <c r="H63" s="21">
        <v>0</v>
      </c>
      <c r="I63" s="20"/>
    </row>
    <row r="64" spans="2:14" x14ac:dyDescent="0.35">
      <c r="B64" s="7" t="s">
        <v>17</v>
      </c>
      <c r="C64" s="21">
        <v>1565.702084032722</v>
      </c>
      <c r="D64" s="22">
        <v>1617.6024793388428</v>
      </c>
      <c r="E64" s="20">
        <f t="shared" si="21"/>
        <v>3.3148321021865691E-2</v>
      </c>
      <c r="F64" s="20"/>
      <c r="H64" s="21">
        <v>2839.8438890112625</v>
      </c>
      <c r="I64" s="20">
        <f>(D64-H64)/H64</f>
        <v>-0.43039035152666888</v>
      </c>
    </row>
    <row r="65" spans="2:9" x14ac:dyDescent="0.35">
      <c r="B65" s="7" t="s">
        <v>18</v>
      </c>
      <c r="C65" s="21">
        <v>1555.8231635100253</v>
      </c>
      <c r="D65" s="22">
        <v>1544.6859341380359</v>
      </c>
      <c r="E65" s="20">
        <f t="shared" si="21"/>
        <v>-7.158415964744467E-3</v>
      </c>
      <c r="F65" s="20"/>
      <c r="H65" s="21">
        <v>2810.4241278895311</v>
      </c>
      <c r="I65" s="20">
        <f>(D65-H65)/H65</f>
        <v>-0.45037266126162695</v>
      </c>
    </row>
    <row r="66" spans="2:9" x14ac:dyDescent="0.35">
      <c r="B66" s="7" t="s">
        <v>28</v>
      </c>
      <c r="C66" s="21">
        <v>1544.2730324051518</v>
      </c>
      <c r="D66" s="22">
        <v>1574.110263955344</v>
      </c>
      <c r="E66" s="20">
        <f t="shared" si="21"/>
        <v>1.9321215176387393E-2</v>
      </c>
      <c r="F66" s="20"/>
      <c r="H66" s="21">
        <v>2783.9868031567867</v>
      </c>
      <c r="I66" s="20">
        <f t="shared" ref="I66:I67" si="22">(D66-H66)/H66</f>
        <v>-0.43458415026592556</v>
      </c>
    </row>
    <row r="67" spans="2:9" x14ac:dyDescent="0.35">
      <c r="B67" s="7" t="s">
        <v>29</v>
      </c>
      <c r="C67" s="21">
        <v>1540.3997964060795</v>
      </c>
      <c r="D67" s="22">
        <v>1574.4008053961704</v>
      </c>
      <c r="E67" s="20">
        <f t="shared" si="21"/>
        <v>2.20728469774009E-2</v>
      </c>
      <c r="F67" s="20"/>
      <c r="H67" s="21">
        <v>2791.8608151298149</v>
      </c>
      <c r="I67" s="20">
        <f t="shared" si="22"/>
        <v>-0.43607475098182336</v>
      </c>
    </row>
    <row r="68" spans="2:9" x14ac:dyDescent="0.35">
      <c r="C68">
        <v>0</v>
      </c>
      <c r="D68">
        <v>0</v>
      </c>
      <c r="H68">
        <v>0</v>
      </c>
      <c r="I68" s="23"/>
    </row>
    <row r="69" spans="2:9" x14ac:dyDescent="0.35">
      <c r="B69" s="7" t="s">
        <v>23</v>
      </c>
      <c r="C69" s="22">
        <v>1485.4154579927945</v>
      </c>
      <c r="D69" s="22">
        <v>1572.1296268095311</v>
      </c>
      <c r="E69" s="20">
        <f t="shared" si="21"/>
        <v>5.8377047545951494E-2</v>
      </c>
      <c r="F69" s="20"/>
      <c r="H69" s="22">
        <v>2653.1947308267968</v>
      </c>
      <c r="I69" s="20">
        <f>(D69-H69)/H69</f>
        <v>-0.40745788141995171</v>
      </c>
    </row>
    <row r="72" spans="2:9" x14ac:dyDescent="0.35">
      <c r="D72" s="22"/>
    </row>
    <row r="74" spans="2:9" x14ac:dyDescent="0.35">
      <c r="B74" s="31" t="s">
        <v>42</v>
      </c>
    </row>
    <row r="75" spans="2:9" ht="15.5" x14ac:dyDescent="0.35">
      <c r="B75" s="32"/>
    </row>
    <row r="76" spans="2:9" s="33" customFormat="1" ht="65.5" customHeight="1" x14ac:dyDescent="0.35">
      <c r="B76" s="34" t="s">
        <v>43</v>
      </c>
      <c r="C76" s="34"/>
      <c r="D76" s="34"/>
      <c r="E76" s="34"/>
      <c r="F76" s="34"/>
      <c r="G76" s="34"/>
      <c r="H76" s="34"/>
      <c r="I76" s="34"/>
    </row>
    <row r="77" spans="2:9" s="33" customFormat="1" ht="47" customHeight="1" x14ac:dyDescent="0.35">
      <c r="B77" s="35" t="s">
        <v>44</v>
      </c>
      <c r="C77" s="35"/>
      <c r="D77" s="35"/>
      <c r="E77" s="35"/>
      <c r="F77" s="35"/>
      <c r="G77" s="35"/>
      <c r="H77" s="35"/>
      <c r="I77" s="35"/>
    </row>
  </sheetData>
  <mergeCells count="2">
    <mergeCell ref="B76:I76"/>
    <mergeCell ref="B77:I77"/>
  </mergeCells>
  <pageMargins left="0.25" right="0.25" top="1" bottom="1.75" header="0.3" footer="0.3"/>
  <pageSetup scale="46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2B9A-E4B6-44F3-9607-01B60CC87BDE}">
  <dimension ref="B4:H7"/>
  <sheetViews>
    <sheetView tabSelected="1" workbookViewId="0">
      <selection activeCell="B7" sqref="B7:H7"/>
    </sheetView>
  </sheetViews>
  <sheetFormatPr defaultRowHeight="14.5" x14ac:dyDescent="0.35"/>
  <cols>
    <col min="1" max="1" width="12.453125" bestFit="1" customWidth="1"/>
    <col min="2" max="2" width="18.1796875" bestFit="1" customWidth="1"/>
    <col min="3" max="3" width="16.54296875" bestFit="1" customWidth="1"/>
    <col min="4" max="4" width="11.453125" bestFit="1" customWidth="1"/>
  </cols>
  <sheetData>
    <row r="4" spans="2:8" x14ac:dyDescent="0.35">
      <c r="B4" s="31" t="s">
        <v>42</v>
      </c>
    </row>
    <row r="5" spans="2:8" ht="15.5" x14ac:dyDescent="0.35">
      <c r="B5" s="32"/>
    </row>
    <row r="6" spans="2:8" ht="105.5" customHeight="1" x14ac:dyDescent="0.35">
      <c r="B6" s="34" t="s">
        <v>43</v>
      </c>
      <c r="C6" s="34"/>
      <c r="D6" s="34"/>
      <c r="E6" s="34"/>
      <c r="F6" s="34"/>
      <c r="G6" s="34"/>
      <c r="H6" s="34"/>
    </row>
    <row r="7" spans="2:8" ht="64" customHeight="1" x14ac:dyDescent="0.35">
      <c r="B7" s="35" t="s">
        <v>44</v>
      </c>
      <c r="C7" s="35"/>
      <c r="D7" s="35"/>
      <c r="E7" s="35"/>
      <c r="F7" s="35"/>
      <c r="G7" s="35"/>
      <c r="H7" s="35"/>
    </row>
  </sheetData>
  <mergeCells count="2">
    <mergeCell ref="B6:H6"/>
    <mergeCell ref="B7:H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Resumen</vt:lpstr>
      <vt:lpstr>pivot</vt:lpstr>
      <vt:lpstr>Resumen!Print_Area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2025-09-23T14:39:31Z</cp:lastPrinted>
  <dcterms:created xsi:type="dcterms:W3CDTF">2025-05-22T19:27:18Z</dcterms:created>
  <dcterms:modified xsi:type="dcterms:W3CDTF">2025-09-23T14:39:34Z</dcterms:modified>
</cp:coreProperties>
</file>